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https://jonkentrepreneurenluxembour.sharepoint.com/sites/CommunJEL/Documents partages/2. PROGRAMMES/3. SUPERIEUR/YEP/2025-2026_SP/"/>
    </mc:Choice>
  </mc:AlternateContent>
  <xr:revisionPtr revIDLastSave="0" documentId="8_{0BF88C96-7FEC-447D-BC7F-2DC658A70E68}" xr6:coauthVersionLast="47" xr6:coauthVersionMax="47" xr10:uidLastSave="{00000000-0000-0000-0000-000000000000}"/>
  <bookViews>
    <workbookView xWindow="-120" yWindow="-120" windowWidth="29040" windowHeight="15720" tabRatio="605" activeTab="1" xr2:uid="{00000000-000D-0000-FFFF-FFFF00000000}"/>
  </bookViews>
  <sheets>
    <sheet name="Home" sheetId="17" r:id="rId1"/>
    <sheet name="INPUT - to fill in" sheetId="2" r:id="rId2"/>
    <sheet name="OUTPUT - analysis" sheetId="5" r:id="rId3"/>
    <sheet name="OUTPUT - Explanation" sheetId="9" r:id="rId4"/>
    <sheet name="PRINT VERSION" sheetId="13" r:id="rId5"/>
    <sheet name="DATA" sheetId="16" state="hidden" r:id="rId6"/>
    <sheet name="Loan Calculator" sheetId="7" state="hidden" r:id="rId7"/>
  </sheets>
  <definedNames>
    <definedName name="Beginning_Balance" localSheetId="0">-FV(Home!Interest_Rate/12,Home!Payment_Number-1,-Home!Monthly_Payment,Home!Loan_Amount)</definedName>
    <definedName name="Beginning_Balance">-FV(Interest_Rate/12,Payment_Number-1,-Monthly_Payment,Loan_Amount)</definedName>
    <definedName name="ColumnTitle1" localSheetId="0">#REF!</definedName>
    <definedName name="ColumnTitle1" localSheetId="3">Loan[[#Headers],[No.]]</definedName>
    <definedName name="ColumnTitle1" localSheetId="4">Loan[[#Headers],[No.]]</definedName>
    <definedName name="ColumnTitle1">Loan[[#Headers],[No.]]</definedName>
    <definedName name="Ending_Balance" localSheetId="0">-FV(Home!Interest_Rate/12,Home!Payment_Number,-Home!Monthly_Payment,Home!Loan_Amount)</definedName>
    <definedName name="Ending_Balance">-FV(Interest_Rate/12,Payment_Number,-Monthly_Payment,Loan_Amount)</definedName>
    <definedName name="Full_Print">'Loan Calculator'!$A$1:$H$372</definedName>
    <definedName name="Header_Row" localSheetId="0">ROW(#REF!)</definedName>
    <definedName name="Header_Row">ROW('Loan Calculator'!$12:$12)</definedName>
    <definedName name="Header_Row_Back" localSheetId="0">ROW(#REF!)</definedName>
    <definedName name="Header_Row_Back">ROW('Loan Calculator'!$12:$12)</definedName>
    <definedName name="Interest" localSheetId="0">-IPMT(Home!Interest_Rate/12,Home!Payment_Number,Home!Number_of_Payments,Home!Loan_Amount)</definedName>
    <definedName name="Interest">-IPMT(Interest_Rate/12,Payment_Number,Number_of_Payments,Loan_Amount)</definedName>
    <definedName name="Interest_Rate" localSheetId="0">#REF!</definedName>
    <definedName name="Interest_Rate">'Loan Calculator'!$E$4</definedName>
    <definedName name="Last_Row" localSheetId="0">IF(Home!Values_Entered,Home!Header_Row+Home!Number_of_Payments,Home!Header_Row)</definedName>
    <definedName name="Last_Row">IF(Values_Entered,Header_Row+Number_of_Payments,Header_Row)</definedName>
    <definedName name="Loan_Amount" localSheetId="0">#REF!</definedName>
    <definedName name="Loan_Amount">'Loan Calculator'!$E$3</definedName>
    <definedName name="Loan_Not_Paid" localSheetId="0">IF(Home!Payment_Number&lt;=Home!Number_of_Payments,1,0)</definedName>
    <definedName name="Loan_Not_Paid">IF(Payment_Number&lt;=Number_of_Payments,1,0)</definedName>
    <definedName name="Loan_Start" localSheetId="0">#REF!</definedName>
    <definedName name="Loan_Start">'Loan Calculator'!$E$6</definedName>
    <definedName name="Loan_Years" localSheetId="0">#REF!</definedName>
    <definedName name="Loan_Years">'Loan Calculator'!$E$5</definedName>
    <definedName name="Monthly_Payment" localSheetId="0">-PMT(Home!Interest_Rate/12,Home!Number_of_Payments,Home!Loan_Amount)</definedName>
    <definedName name="Monthly_Payment">-PMT(Interest_Rate/12,Number_of_Payments,Loan_Amount)</definedName>
    <definedName name="Number_of_Payments" localSheetId="0">#REF!</definedName>
    <definedName name="Number_of_Payments">'Loan Calculator'!$E$9</definedName>
    <definedName name="Payment_Date" localSheetId="0">DATE(YEAR(Home!Loan_Start),MONTH(Home!Loan_Start)+Home!Payment_Number,DAY(Home!Loan_Start))</definedName>
    <definedName name="Payment_Date">DATE(YEAR(Loan_Start),MONTH(Loan_Start)+Payment_Number,DAY(Loan_Start))</definedName>
    <definedName name="Payment_Number" localSheetId="0">ROW()-Home!Header_Row</definedName>
    <definedName name="Payment_Number">ROW()-Header_Row</definedName>
    <definedName name="Principal" localSheetId="0">-PPMT(Home!Interest_Rate/12,Home!Payment_Number,Home!Number_of_Payments,Home!Loan_Amount)</definedName>
    <definedName name="Principal">-PPMT(Interest_Rate/12,Payment_Number,Number_of_Payments,Loan_Amount)</definedName>
    <definedName name="_xlnm.Print_Titles" localSheetId="6">'Loan Calculator'!$12:$12</definedName>
    <definedName name="RowTitleRegion1..E6">'Loan Calculator'!$B$3</definedName>
    <definedName name="RowTitleRegion2..E11">'Loan Calculator'!$B$8</definedName>
    <definedName name="Total_Cost" localSheetId="0">#REF!</definedName>
    <definedName name="Total_Cost">'Loan Calculator'!$E$11</definedName>
    <definedName name="Total_Interest">'Loan Calculator'!$E$10</definedName>
    <definedName name="TVA" localSheetId="0">#REF!</definedName>
    <definedName name="TVA">#REF!</definedName>
    <definedName name="TypedeP">#REF!</definedName>
    <definedName name="Typedeproduit">#REF!</definedName>
    <definedName name="Values_Entered" localSheetId="0">IF(Home!Loan_Amount*Home!Interest_Rate*Home!Loan_Years*Home!Loan_Start&gt;0,1,0)</definedName>
    <definedName name="Values_Entered">IF(Loan_Amount*Interest_Rate*Loan_Years*Loan_Start&gt;0,1,0)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1" i="2" l="1"/>
  <c r="G81" i="2"/>
  <c r="F70" i="2"/>
  <c r="U59" i="13"/>
  <c r="U58" i="13"/>
  <c r="U57" i="13"/>
  <c r="U56" i="13"/>
  <c r="U55" i="13"/>
  <c r="U53" i="13"/>
  <c r="U54" i="13" s="1"/>
  <c r="U51" i="13"/>
  <c r="U52" i="13" s="1"/>
  <c r="U49" i="13"/>
  <c r="U40" i="13"/>
  <c r="U39" i="13"/>
  <c r="U38" i="13"/>
  <c r="U36" i="13"/>
  <c r="U37" i="13" s="1"/>
  <c r="U35" i="13"/>
  <c r="U34" i="13"/>
  <c r="U32" i="13"/>
  <c r="U33" i="13" s="1"/>
  <c r="U30" i="13"/>
  <c r="U20" i="13"/>
  <c r="U18" i="13"/>
  <c r="U16" i="13"/>
  <c r="U12" i="13"/>
  <c r="U14" i="13"/>
  <c r="U10" i="13"/>
  <c r="D17" i="2"/>
  <c r="T20" i="13" l="1"/>
  <c r="T40" i="13" s="1"/>
  <c r="T59" i="13" s="1"/>
  <c r="T18" i="13"/>
  <c r="T38" i="13" s="1"/>
  <c r="T57" i="13" s="1"/>
  <c r="T16" i="13"/>
  <c r="T36" i="13" s="1"/>
  <c r="T55" i="13" s="1"/>
  <c r="T14" i="13"/>
  <c r="T34" i="13" s="1"/>
  <c r="T53" i="13" s="1"/>
  <c r="T12" i="13"/>
  <c r="T32" i="13" s="1"/>
  <c r="T51" i="13" s="1"/>
  <c r="T10" i="13"/>
  <c r="T30" i="13" s="1"/>
  <c r="T49" i="13" s="1"/>
  <c r="B43" i="9"/>
  <c r="B44" i="9"/>
  <c r="B42" i="9"/>
  <c r="B16" i="5"/>
  <c r="B14" i="9" s="1"/>
  <c r="B17" i="5"/>
  <c r="B15" i="9" s="1"/>
  <c r="B18" i="5"/>
  <c r="B16" i="9" s="1"/>
  <c r="B19" i="5"/>
  <c r="B17" i="9" s="1"/>
  <c r="B20" i="5"/>
  <c r="B18" i="9" s="1"/>
  <c r="B21" i="5"/>
  <c r="B19" i="9" s="1"/>
  <c r="B22" i="5"/>
  <c r="B20" i="9" s="1"/>
  <c r="B23" i="5"/>
  <c r="B21" i="9" s="1"/>
  <c r="B24" i="5"/>
  <c r="B22" i="9" s="1"/>
  <c r="B25" i="5"/>
  <c r="B23" i="9" s="1"/>
  <c r="B26" i="5"/>
  <c r="B24" i="9" s="1"/>
  <c r="B27" i="5"/>
  <c r="B25" i="9" s="1"/>
  <c r="B28" i="5"/>
  <c r="B26" i="9" s="1"/>
  <c r="B29" i="5"/>
  <c r="B27" i="9" s="1"/>
  <c r="B30" i="5"/>
  <c r="B28" i="9" s="1"/>
  <c r="B31" i="5"/>
  <c r="B29" i="9" s="1"/>
  <c r="B32" i="5"/>
  <c r="B30" i="9" s="1"/>
  <c r="B33" i="5"/>
  <c r="B31" i="9" s="1"/>
  <c r="B34" i="5"/>
  <c r="B32" i="9" s="1"/>
  <c r="B35" i="5"/>
  <c r="B33" i="9" s="1"/>
  <c r="B36" i="5"/>
  <c r="B34" i="9" s="1"/>
  <c r="B37" i="5"/>
  <c r="B35" i="9" s="1"/>
  <c r="B38" i="5"/>
  <c r="B36" i="9" s="1"/>
  <c r="B39" i="5"/>
  <c r="B37" i="9" s="1"/>
  <c r="B62" i="5" l="1"/>
  <c r="G70" i="2"/>
  <c r="H70" i="2"/>
  <c r="I70" i="2"/>
  <c r="J70" i="2"/>
  <c r="K70" i="2"/>
  <c r="L70" i="2"/>
  <c r="M70" i="2"/>
  <c r="N70" i="2"/>
  <c r="O70" i="2"/>
  <c r="P70" i="2"/>
  <c r="C19" i="2" l="1"/>
  <c r="G4" i="16" l="1"/>
  <c r="A7" i="16"/>
  <c r="M92" i="5"/>
  <c r="M89" i="5"/>
  <c r="B101" i="5"/>
  <c r="B98" i="5"/>
  <c r="B95" i="5"/>
  <c r="B92" i="5"/>
  <c r="K3" i="16"/>
  <c r="D16" i="2"/>
  <c r="G188" i="16" l="1"/>
  <c r="G187" i="16"/>
  <c r="G186" i="16"/>
  <c r="G185" i="16"/>
  <c r="G184" i="16"/>
  <c r="G183" i="16"/>
  <c r="G182" i="16"/>
  <c r="G181" i="16"/>
  <c r="G180" i="16"/>
  <c r="G179" i="16"/>
  <c r="G178" i="16"/>
  <c r="G177" i="16"/>
  <c r="G176" i="16"/>
  <c r="G175" i="16"/>
  <c r="J36" i="16"/>
  <c r="H35" i="16"/>
  <c r="I34" i="16"/>
  <c r="H34" i="16"/>
  <c r="H33" i="16"/>
  <c r="I36" i="16" s="1"/>
  <c r="H36" i="16" s="1"/>
  <c r="I31" i="16"/>
  <c r="J8" i="16"/>
  <c r="J7" i="16"/>
  <c r="J6" i="16"/>
  <c r="J5" i="16"/>
  <c r="J4" i="16"/>
  <c r="J3" i="16"/>
  <c r="P130" i="2"/>
  <c r="D136" i="2"/>
  <c r="D142" i="2" s="1"/>
  <c r="D143" i="2" s="1"/>
  <c r="A95" i="5"/>
  <c r="A92" i="5"/>
  <c r="G155" i="2"/>
  <c r="G162" i="2"/>
  <c r="G169" i="2"/>
  <c r="G170" i="2" s="1"/>
  <c r="G176" i="2"/>
  <c r="G183" i="2"/>
  <c r="G184" i="2" s="1"/>
  <c r="S154" i="2"/>
  <c r="T154" i="2" s="1"/>
  <c r="D155" i="2"/>
  <c r="H155" i="2"/>
  <c r="H156" i="2" s="1"/>
  <c r="H162" i="2"/>
  <c r="H169" i="2"/>
  <c r="W14" i="13" s="1"/>
  <c r="H176" i="2"/>
  <c r="H177" i="2" s="1"/>
  <c r="H183" i="2"/>
  <c r="H184" i="2" s="1"/>
  <c r="D191" i="2"/>
  <c r="H191" i="2" s="1"/>
  <c r="I155" i="2"/>
  <c r="J155" i="2"/>
  <c r="J156" i="2" s="1"/>
  <c r="K155" i="2"/>
  <c r="K156" i="2" s="1"/>
  <c r="L155" i="2"/>
  <c r="L156" i="2" s="1"/>
  <c r="M155" i="2"/>
  <c r="M156" i="2" s="1"/>
  <c r="N155" i="2"/>
  <c r="N156" i="2" s="1"/>
  <c r="O155" i="2"/>
  <c r="O156" i="2" s="1"/>
  <c r="P155" i="2"/>
  <c r="Q155" i="2"/>
  <c r="R155" i="2"/>
  <c r="R156" i="2" s="1"/>
  <c r="I162" i="2"/>
  <c r="I163" i="2" s="1"/>
  <c r="J162" i="2"/>
  <c r="J163" i="2" s="1"/>
  <c r="K162" i="2"/>
  <c r="Z12" i="13" s="1"/>
  <c r="L162" i="2"/>
  <c r="L163" i="2" s="1"/>
  <c r="M162" i="2"/>
  <c r="M163" i="2" s="1"/>
  <c r="N162" i="2"/>
  <c r="O162" i="2"/>
  <c r="O163" i="2" s="1"/>
  <c r="P162" i="2"/>
  <c r="P163" i="2" s="1"/>
  <c r="Q162" i="2"/>
  <c r="Z32" i="13" s="1"/>
  <c r="R162" i="2"/>
  <c r="R163" i="2" s="1"/>
  <c r="I169" i="2"/>
  <c r="X14" i="13" s="1"/>
  <c r="J169" i="2"/>
  <c r="K169" i="2"/>
  <c r="L169" i="2"/>
  <c r="M169" i="2"/>
  <c r="N169" i="2"/>
  <c r="N170" i="2" s="1"/>
  <c r="O169" i="2"/>
  <c r="O170" i="2" s="1"/>
  <c r="P169" i="2"/>
  <c r="P170" i="2" s="1"/>
  <c r="Q169" i="2"/>
  <c r="Q170" i="2" s="1"/>
  <c r="R169" i="2"/>
  <c r="I176" i="2"/>
  <c r="I177" i="2" s="1"/>
  <c r="J176" i="2"/>
  <c r="K176" i="2"/>
  <c r="L176" i="2"/>
  <c r="L177" i="2" s="1"/>
  <c r="M176" i="2"/>
  <c r="M177" i="2" s="1"/>
  <c r="N176" i="2"/>
  <c r="N177" i="2" s="1"/>
  <c r="O176" i="2"/>
  <c r="X36" i="13" s="1"/>
  <c r="P176" i="2"/>
  <c r="Q176" i="2"/>
  <c r="Q177" i="2" s="1"/>
  <c r="R176" i="2"/>
  <c r="R177" i="2" s="1"/>
  <c r="I183" i="2"/>
  <c r="J183" i="2"/>
  <c r="Y18" i="13" s="1"/>
  <c r="K183" i="2"/>
  <c r="Z18" i="13" s="1"/>
  <c r="L183" i="2"/>
  <c r="M183" i="2"/>
  <c r="V38" i="13" s="1"/>
  <c r="N183" i="2"/>
  <c r="N184" i="2" s="1"/>
  <c r="O183" i="2"/>
  <c r="O184" i="2" s="1"/>
  <c r="P183" i="2"/>
  <c r="Q183" i="2"/>
  <c r="R183" i="2"/>
  <c r="R184" i="2" s="1"/>
  <c r="G190" i="2"/>
  <c r="H190" i="2"/>
  <c r="W20" i="13" s="1"/>
  <c r="I190" i="2"/>
  <c r="X20" i="13" s="1"/>
  <c r="J190" i="2"/>
  <c r="Y20" i="13" s="1"/>
  <c r="K190" i="2"/>
  <c r="Z20" i="13" s="1"/>
  <c r="L190" i="2"/>
  <c r="M190" i="2"/>
  <c r="V40" i="13" s="1"/>
  <c r="N190" i="2"/>
  <c r="O190" i="2"/>
  <c r="X40" i="13" s="1"/>
  <c r="P190" i="2"/>
  <c r="Y40" i="13" s="1"/>
  <c r="Q190" i="2"/>
  <c r="Z40" i="13" s="1"/>
  <c r="R190" i="2"/>
  <c r="AA40" i="13" s="1"/>
  <c r="G157" i="2"/>
  <c r="H157" i="2"/>
  <c r="I157" i="2"/>
  <c r="J157" i="2"/>
  <c r="K157" i="2"/>
  <c r="L157" i="2"/>
  <c r="M157" i="2"/>
  <c r="N157" i="2"/>
  <c r="O157" i="2"/>
  <c r="P157" i="2"/>
  <c r="Q157" i="2"/>
  <c r="R157" i="2"/>
  <c r="G158" i="2"/>
  <c r="H158" i="2"/>
  <c r="I158" i="2"/>
  <c r="J158" i="2"/>
  <c r="K158" i="2"/>
  <c r="L158" i="2"/>
  <c r="M158" i="2"/>
  <c r="N158" i="2"/>
  <c r="O158" i="2"/>
  <c r="P158" i="2"/>
  <c r="Q158" i="2"/>
  <c r="R158" i="2"/>
  <c r="E159" i="2"/>
  <c r="S161" i="2"/>
  <c r="T161" i="2" s="1"/>
  <c r="G164" i="2"/>
  <c r="H164" i="2"/>
  <c r="I164" i="2"/>
  <c r="J164" i="2"/>
  <c r="K164" i="2"/>
  <c r="L164" i="2"/>
  <c r="M164" i="2"/>
  <c r="N164" i="2"/>
  <c r="O164" i="2"/>
  <c r="P164" i="2"/>
  <c r="Q164" i="2"/>
  <c r="R164" i="2"/>
  <c r="G165" i="2"/>
  <c r="H165" i="2"/>
  <c r="I165" i="2"/>
  <c r="J165" i="2"/>
  <c r="K165" i="2"/>
  <c r="L165" i="2"/>
  <c r="M165" i="2"/>
  <c r="N165" i="2"/>
  <c r="O165" i="2"/>
  <c r="P165" i="2"/>
  <c r="Q165" i="2"/>
  <c r="R165" i="2"/>
  <c r="E166" i="2"/>
  <c r="G166" i="2" s="1"/>
  <c r="F167" i="2"/>
  <c r="G167" i="2" s="1"/>
  <c r="S168" i="2"/>
  <c r="T168" i="2" s="1"/>
  <c r="L170" i="2"/>
  <c r="G171" i="2"/>
  <c r="H171" i="2"/>
  <c r="I171" i="2"/>
  <c r="J171" i="2"/>
  <c r="K171" i="2"/>
  <c r="L171" i="2"/>
  <c r="M171" i="2"/>
  <c r="N171" i="2"/>
  <c r="O171" i="2"/>
  <c r="P171" i="2"/>
  <c r="Q171" i="2"/>
  <c r="R171" i="2"/>
  <c r="G172" i="2"/>
  <c r="H172" i="2"/>
  <c r="I172" i="2"/>
  <c r="J172" i="2"/>
  <c r="K172" i="2"/>
  <c r="L172" i="2"/>
  <c r="M172" i="2"/>
  <c r="N172" i="2"/>
  <c r="O172" i="2"/>
  <c r="P172" i="2"/>
  <c r="Q172" i="2"/>
  <c r="R172" i="2"/>
  <c r="E173" i="2"/>
  <c r="Q173" i="2" s="1"/>
  <c r="F174" i="2"/>
  <c r="G174" i="2" s="1"/>
  <c r="S175" i="2"/>
  <c r="T175" i="2" s="1"/>
  <c r="J177" i="2"/>
  <c r="G178" i="2"/>
  <c r="H178" i="2"/>
  <c r="I178" i="2"/>
  <c r="J178" i="2"/>
  <c r="K178" i="2"/>
  <c r="L178" i="2"/>
  <c r="M178" i="2"/>
  <c r="N178" i="2"/>
  <c r="O178" i="2"/>
  <c r="P178" i="2"/>
  <c r="Q178" i="2"/>
  <c r="R178" i="2"/>
  <c r="G179" i="2"/>
  <c r="H179" i="2"/>
  <c r="I179" i="2"/>
  <c r="J179" i="2"/>
  <c r="K179" i="2"/>
  <c r="L179" i="2"/>
  <c r="M179" i="2"/>
  <c r="N179" i="2"/>
  <c r="O179" i="2"/>
  <c r="P179" i="2"/>
  <c r="Q179" i="2"/>
  <c r="R179" i="2"/>
  <c r="E180" i="2"/>
  <c r="F181" i="2"/>
  <c r="J181" i="2" s="1"/>
  <c r="S182" i="2"/>
  <c r="T182" i="2" s="1"/>
  <c r="T183" i="2" s="1"/>
  <c r="T184" i="2" s="1"/>
  <c r="L184" i="2"/>
  <c r="P184" i="2"/>
  <c r="G185" i="2"/>
  <c r="H185" i="2"/>
  <c r="I185" i="2"/>
  <c r="J185" i="2"/>
  <c r="K185" i="2"/>
  <c r="L185" i="2"/>
  <c r="M185" i="2"/>
  <c r="N185" i="2"/>
  <c r="O185" i="2"/>
  <c r="P185" i="2"/>
  <c r="Q185" i="2"/>
  <c r="R185" i="2"/>
  <c r="G186" i="2"/>
  <c r="H186" i="2"/>
  <c r="I186" i="2"/>
  <c r="J186" i="2"/>
  <c r="K186" i="2"/>
  <c r="L186" i="2"/>
  <c r="M186" i="2"/>
  <c r="N186" i="2"/>
  <c r="O186" i="2"/>
  <c r="P186" i="2"/>
  <c r="Q186" i="2"/>
  <c r="R186" i="2"/>
  <c r="E187" i="2"/>
  <c r="P187" i="2" s="1"/>
  <c r="F188" i="2"/>
  <c r="S189" i="2"/>
  <c r="T189" i="2" s="1"/>
  <c r="I191" i="2"/>
  <c r="J191" i="2"/>
  <c r="K191" i="2"/>
  <c r="M191" i="2"/>
  <c r="N191" i="2"/>
  <c r="O191" i="2"/>
  <c r="P191" i="2"/>
  <c r="Q191" i="2"/>
  <c r="R191" i="2"/>
  <c r="D183" i="2"/>
  <c r="D176" i="2"/>
  <c r="D169" i="2"/>
  <c r="D162" i="2"/>
  <c r="D59" i="2"/>
  <c r="G192" i="2"/>
  <c r="H192" i="2"/>
  <c r="I192" i="2"/>
  <c r="J192" i="2"/>
  <c r="K192" i="2"/>
  <c r="L192" i="2"/>
  <c r="M192" i="2"/>
  <c r="N192" i="2"/>
  <c r="O192" i="2"/>
  <c r="P192" i="2"/>
  <c r="Q192" i="2"/>
  <c r="R192" i="2"/>
  <c r="F165" i="2"/>
  <c r="F172" i="2"/>
  <c r="F179" i="2"/>
  <c r="F186" i="2"/>
  <c r="D190" i="2"/>
  <c r="H60" i="5"/>
  <c r="A101" i="5"/>
  <c r="A98" i="5"/>
  <c r="K80" i="2"/>
  <c r="K106" i="2" s="1"/>
  <c r="E82" i="2"/>
  <c r="E108" i="2" s="1"/>
  <c r="H82" i="2"/>
  <c r="H108" i="2" s="1"/>
  <c r="K82" i="2"/>
  <c r="K108" i="2" s="1"/>
  <c r="P83" i="2"/>
  <c r="P109" i="2" s="1"/>
  <c r="E81" i="2"/>
  <c r="E107" i="2" s="1"/>
  <c r="E157" i="2"/>
  <c r="G193" i="2"/>
  <c r="F195" i="2"/>
  <c r="O195" i="2" s="1"/>
  <c r="E194" i="2"/>
  <c r="K194" i="2" s="1"/>
  <c r="H193" i="2"/>
  <c r="I193" i="2"/>
  <c r="J193" i="2"/>
  <c r="K193" i="2"/>
  <c r="L193" i="2"/>
  <c r="M193" i="2"/>
  <c r="N193" i="2"/>
  <c r="O193" i="2"/>
  <c r="P193" i="2"/>
  <c r="Q193" i="2"/>
  <c r="R193" i="2"/>
  <c r="K154" i="13"/>
  <c r="K155" i="13"/>
  <c r="K153" i="13"/>
  <c r="K139" i="13"/>
  <c r="K140" i="13"/>
  <c r="K141" i="13"/>
  <c r="K142" i="13"/>
  <c r="K143" i="13"/>
  <c r="K144" i="13"/>
  <c r="K145" i="13"/>
  <c r="K146" i="13"/>
  <c r="K147" i="13"/>
  <c r="K148" i="13"/>
  <c r="K149" i="13"/>
  <c r="K150" i="13"/>
  <c r="K151" i="13"/>
  <c r="K138" i="13"/>
  <c r="K132" i="13"/>
  <c r="K133" i="13"/>
  <c r="K134" i="13"/>
  <c r="K135" i="13"/>
  <c r="K136" i="13"/>
  <c r="K131" i="13"/>
  <c r="L101" i="13"/>
  <c r="L102" i="13"/>
  <c r="L103" i="13"/>
  <c r="L104" i="13"/>
  <c r="L105" i="13"/>
  <c r="L106" i="13"/>
  <c r="L107" i="13"/>
  <c r="L108" i="13"/>
  <c r="L109" i="13"/>
  <c r="L110" i="13"/>
  <c r="L111" i="13"/>
  <c r="L112" i="13"/>
  <c r="L113" i="13"/>
  <c r="L114" i="13"/>
  <c r="L115" i="13"/>
  <c r="L116" i="13"/>
  <c r="L117" i="13"/>
  <c r="L118" i="13"/>
  <c r="L119" i="13"/>
  <c r="L120" i="13"/>
  <c r="L121" i="13"/>
  <c r="L122" i="13"/>
  <c r="M122" i="13"/>
  <c r="L123" i="13"/>
  <c r="M123" i="13"/>
  <c r="L124" i="13"/>
  <c r="L125" i="13"/>
  <c r="M125" i="13"/>
  <c r="N125" i="13"/>
  <c r="L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00" i="13"/>
  <c r="R78" i="13"/>
  <c r="Q78" i="13"/>
  <c r="P78" i="13"/>
  <c r="O78" i="13"/>
  <c r="N78" i="13"/>
  <c r="M78" i="13"/>
  <c r="L78" i="13"/>
  <c r="K78" i="13"/>
  <c r="C103" i="13"/>
  <c r="C102" i="13"/>
  <c r="B39" i="13"/>
  <c r="B38" i="13"/>
  <c r="B37" i="13"/>
  <c r="B36" i="13"/>
  <c r="B35" i="13"/>
  <c r="B34" i="13"/>
  <c r="B33" i="13"/>
  <c r="B32" i="13"/>
  <c r="B31" i="13"/>
  <c r="B30" i="13"/>
  <c r="B29" i="13"/>
  <c r="B28" i="13"/>
  <c r="B27" i="13"/>
  <c r="B26" i="13"/>
  <c r="B25" i="13"/>
  <c r="B24" i="13"/>
  <c r="L23" i="13"/>
  <c r="B23" i="13"/>
  <c r="L22" i="13"/>
  <c r="B22" i="13"/>
  <c r="L21" i="13"/>
  <c r="B21" i="13"/>
  <c r="L20" i="13"/>
  <c r="B20" i="13"/>
  <c r="B19" i="13"/>
  <c r="B18" i="13"/>
  <c r="B17" i="13"/>
  <c r="B16" i="13"/>
  <c r="L15" i="13"/>
  <c r="L14" i="13"/>
  <c r="L13" i="13"/>
  <c r="L12" i="13"/>
  <c r="L11" i="13"/>
  <c r="L10" i="13"/>
  <c r="K20" i="5"/>
  <c r="K21" i="5"/>
  <c r="K22" i="5"/>
  <c r="K23" i="5"/>
  <c r="F225" i="2"/>
  <c r="E136" i="2"/>
  <c r="E142" i="2" s="1"/>
  <c r="E143" i="2" s="1"/>
  <c r="F136" i="2"/>
  <c r="F142" i="2" s="1"/>
  <c r="F143" i="2" s="1"/>
  <c r="G136" i="2"/>
  <c r="G142" i="2" s="1"/>
  <c r="G143" i="2" s="1"/>
  <c r="H136" i="2"/>
  <c r="H142" i="2" s="1"/>
  <c r="H143" i="2" s="1"/>
  <c r="I136" i="2"/>
  <c r="I142" i="2" s="1"/>
  <c r="I143" i="2" s="1"/>
  <c r="J136" i="2"/>
  <c r="J142" i="2" s="1"/>
  <c r="J143" i="2" s="1"/>
  <c r="C128" i="13" s="1"/>
  <c r="K136" i="2"/>
  <c r="K142" i="2" s="1"/>
  <c r="K143" i="2" s="1"/>
  <c r="L136" i="2"/>
  <c r="L142" i="2" s="1"/>
  <c r="L143" i="2" s="1"/>
  <c r="M136" i="2"/>
  <c r="M142" i="2" s="1"/>
  <c r="M143" i="2" s="1"/>
  <c r="N136" i="2"/>
  <c r="N142" i="2" s="1"/>
  <c r="N143" i="2" s="1"/>
  <c r="O136" i="2"/>
  <c r="O142" i="2" s="1"/>
  <c r="O143" i="2" s="1"/>
  <c r="H128" i="13" s="1"/>
  <c r="F226" i="2"/>
  <c r="F158" i="2"/>
  <c r="A157" i="2"/>
  <c r="K11" i="5"/>
  <c r="K12" i="5"/>
  <c r="K13" i="5"/>
  <c r="K14" i="5"/>
  <c r="K15" i="5"/>
  <c r="K10" i="5"/>
  <c r="K52" i="5"/>
  <c r="K53" i="5"/>
  <c r="H34" i="2"/>
  <c r="I34" i="2"/>
  <c r="J34" i="2"/>
  <c r="H35" i="2"/>
  <c r="I35" i="2"/>
  <c r="J35" i="2"/>
  <c r="H36" i="2"/>
  <c r="I36" i="2"/>
  <c r="J36" i="2"/>
  <c r="H37" i="2"/>
  <c r="I37" i="2"/>
  <c r="J37" i="2"/>
  <c r="H38" i="2"/>
  <c r="I38" i="2"/>
  <c r="J38" i="2"/>
  <c r="H39" i="2"/>
  <c r="I39" i="2"/>
  <c r="J39" i="2"/>
  <c r="H40" i="2"/>
  <c r="I40" i="2"/>
  <c r="J40" i="2"/>
  <c r="H41" i="2"/>
  <c r="I41" i="2"/>
  <c r="J41" i="2"/>
  <c r="H42" i="2"/>
  <c r="I42" i="2"/>
  <c r="J42" i="2"/>
  <c r="H43" i="2"/>
  <c r="I43" i="2"/>
  <c r="J43" i="2"/>
  <c r="H44" i="2"/>
  <c r="I44" i="2"/>
  <c r="J44" i="2"/>
  <c r="H45" i="2"/>
  <c r="I45" i="2"/>
  <c r="J45" i="2"/>
  <c r="H46" i="2"/>
  <c r="I46" i="2"/>
  <c r="J46" i="2"/>
  <c r="H47" i="2"/>
  <c r="I47" i="2"/>
  <c r="J47" i="2"/>
  <c r="H48" i="2"/>
  <c r="I48" i="2"/>
  <c r="J48" i="2"/>
  <c r="H49" i="2"/>
  <c r="I49" i="2"/>
  <c r="J49" i="2"/>
  <c r="H50" i="2"/>
  <c r="I50" i="2"/>
  <c r="J50" i="2"/>
  <c r="H51" i="2"/>
  <c r="I51" i="2"/>
  <c r="J51" i="2"/>
  <c r="H52" i="2"/>
  <c r="I52" i="2"/>
  <c r="J52" i="2"/>
  <c r="H53" i="2"/>
  <c r="I53" i="2"/>
  <c r="J53" i="2"/>
  <c r="H54" i="2"/>
  <c r="I54" i="2"/>
  <c r="J54" i="2"/>
  <c r="H55" i="2"/>
  <c r="I55" i="2"/>
  <c r="J55" i="2"/>
  <c r="P129" i="2"/>
  <c r="Q129" i="2" s="1"/>
  <c r="R129" i="2" s="1"/>
  <c r="P135" i="2"/>
  <c r="L166" i="13" s="1"/>
  <c r="P134" i="2"/>
  <c r="Q134" i="2" s="1"/>
  <c r="P133" i="2"/>
  <c r="Q133" i="2" s="1"/>
  <c r="M164" i="13" s="1"/>
  <c r="P132" i="2"/>
  <c r="P131" i="2"/>
  <c r="Q131" i="2" s="1"/>
  <c r="R131" i="2" s="1"/>
  <c r="N162" i="13" s="1"/>
  <c r="K220" i="2"/>
  <c r="I220" i="2"/>
  <c r="Q218" i="2"/>
  <c r="R218" i="2"/>
  <c r="H218" i="2"/>
  <c r="I218" i="2"/>
  <c r="J218" i="2"/>
  <c r="K218" i="2"/>
  <c r="L218" i="2"/>
  <c r="M218" i="2"/>
  <c r="N218" i="2"/>
  <c r="O218" i="2"/>
  <c r="P218" i="2"/>
  <c r="G218" i="2"/>
  <c r="H211" i="2"/>
  <c r="I211" i="2"/>
  <c r="J211" i="2"/>
  <c r="K211" i="2"/>
  <c r="L211" i="2"/>
  <c r="M211" i="2"/>
  <c r="N211" i="2"/>
  <c r="O211" i="2"/>
  <c r="P211" i="2"/>
  <c r="Q211" i="2"/>
  <c r="R211" i="2"/>
  <c r="H204" i="2"/>
  <c r="I204" i="2"/>
  <c r="J204" i="2"/>
  <c r="K204" i="2"/>
  <c r="L204" i="2"/>
  <c r="M204" i="2"/>
  <c r="N204" i="2"/>
  <c r="O204" i="2"/>
  <c r="P204" i="2"/>
  <c r="Q204" i="2"/>
  <c r="R204" i="2"/>
  <c r="H197" i="2"/>
  <c r="I197" i="2"/>
  <c r="J197" i="2"/>
  <c r="K197" i="2"/>
  <c r="L197" i="2"/>
  <c r="M197" i="2"/>
  <c r="N197" i="2"/>
  <c r="O197" i="2"/>
  <c r="P197" i="2"/>
  <c r="Q197" i="2"/>
  <c r="R197" i="2"/>
  <c r="AA20" i="13"/>
  <c r="W40" i="13"/>
  <c r="Y38" i="13"/>
  <c r="AA38" i="13"/>
  <c r="Y16" i="13"/>
  <c r="AA36" i="13"/>
  <c r="AA14" i="13"/>
  <c r="W34" i="13"/>
  <c r="F160" i="2"/>
  <c r="D156" i="2"/>
  <c r="C97" i="2"/>
  <c r="C98" i="2"/>
  <c r="C99" i="2"/>
  <c r="C100" i="2"/>
  <c r="C101" i="2"/>
  <c r="C103" i="2"/>
  <c r="C104" i="2"/>
  <c r="C105" i="2"/>
  <c r="C106" i="2"/>
  <c r="C107" i="2"/>
  <c r="C108" i="2"/>
  <c r="C109" i="2"/>
  <c r="C110" i="2"/>
  <c r="C111" i="2"/>
  <c r="C112" i="2"/>
  <c r="C113" i="2"/>
  <c r="C114" i="2"/>
  <c r="C115" i="2"/>
  <c r="C116" i="2"/>
  <c r="C118" i="2"/>
  <c r="C119" i="2"/>
  <c r="C120" i="2"/>
  <c r="C96" i="2"/>
  <c r="F223" i="2"/>
  <c r="R223" i="2" s="1"/>
  <c r="F221" i="2"/>
  <c r="E220" i="2"/>
  <c r="D218" i="2"/>
  <c r="F214" i="2"/>
  <c r="E213" i="2"/>
  <c r="D211" i="2"/>
  <c r="F207" i="2"/>
  <c r="E206" i="2"/>
  <c r="D204" i="2"/>
  <c r="F200" i="2"/>
  <c r="E199" i="2"/>
  <c r="D197" i="2"/>
  <c r="F192" i="2"/>
  <c r="E191" i="2"/>
  <c r="E185" i="2"/>
  <c r="E178" i="2"/>
  <c r="E171" i="2"/>
  <c r="E164" i="2"/>
  <c r="E222" i="2"/>
  <c r="Q222" i="2" s="1"/>
  <c r="D219" i="2"/>
  <c r="L219" i="2" s="1"/>
  <c r="F216" i="2"/>
  <c r="N216" i="2" s="1"/>
  <c r="E215" i="2"/>
  <c r="P215" i="2" s="1"/>
  <c r="D212" i="2"/>
  <c r="G212" i="2" s="1"/>
  <c r="F209" i="2"/>
  <c r="Q209" i="2" s="1"/>
  <c r="E208" i="2"/>
  <c r="O208" i="2" s="1"/>
  <c r="D205" i="2"/>
  <c r="G205" i="2" s="1"/>
  <c r="F202" i="2"/>
  <c r="I202" i="2" s="1"/>
  <c r="E201" i="2"/>
  <c r="N201" i="2" s="1"/>
  <c r="D198" i="2"/>
  <c r="L198" i="2" s="1"/>
  <c r="D193" i="2"/>
  <c r="D184" i="2"/>
  <c r="D177" i="2"/>
  <c r="D170" i="2"/>
  <c r="D163" i="2"/>
  <c r="A223" i="2"/>
  <c r="A222" i="2"/>
  <c r="A216" i="2"/>
  <c r="A215" i="2"/>
  <c r="A209" i="2"/>
  <c r="A208" i="2"/>
  <c r="A202" i="2"/>
  <c r="A201" i="2"/>
  <c r="A195" i="2"/>
  <c r="A194" i="2"/>
  <c r="A188" i="2"/>
  <c r="A187" i="2"/>
  <c r="A181" i="2"/>
  <c r="A180" i="2"/>
  <c r="A174" i="2"/>
  <c r="A173" i="2"/>
  <c r="A167" i="2"/>
  <c r="A166" i="2"/>
  <c r="A159" i="2"/>
  <c r="A160" i="2"/>
  <c r="E5" i="7"/>
  <c r="E4" i="7"/>
  <c r="E3" i="7"/>
  <c r="J33" i="2"/>
  <c r="H33" i="2"/>
  <c r="I33" i="2"/>
  <c r="E57" i="2"/>
  <c r="M124" i="13" s="1"/>
  <c r="H220" i="2"/>
  <c r="J220" i="2"/>
  <c r="L220" i="2"/>
  <c r="M220" i="2"/>
  <c r="N220" i="2"/>
  <c r="O220" i="2"/>
  <c r="P220" i="2"/>
  <c r="Q220" i="2"/>
  <c r="R220" i="2"/>
  <c r="H221" i="2"/>
  <c r="I221" i="2"/>
  <c r="J221" i="2"/>
  <c r="K221" i="2"/>
  <c r="L221" i="2"/>
  <c r="M221" i="2"/>
  <c r="N221" i="2"/>
  <c r="O221" i="2"/>
  <c r="P221" i="2"/>
  <c r="Q221" i="2"/>
  <c r="R221" i="2"/>
  <c r="G221" i="2"/>
  <c r="G220" i="2"/>
  <c r="J214" i="2"/>
  <c r="G214" i="2"/>
  <c r="G213" i="2"/>
  <c r="H213" i="2"/>
  <c r="I213" i="2"/>
  <c r="J213" i="2"/>
  <c r="K213" i="2"/>
  <c r="L213" i="2"/>
  <c r="M213" i="2"/>
  <c r="N213" i="2"/>
  <c r="O213" i="2"/>
  <c r="P213" i="2"/>
  <c r="Q213" i="2"/>
  <c r="R213" i="2"/>
  <c r="H214" i="2"/>
  <c r="I214" i="2"/>
  <c r="K214" i="2"/>
  <c r="L214" i="2"/>
  <c r="M214" i="2"/>
  <c r="N214" i="2"/>
  <c r="O214" i="2"/>
  <c r="P214" i="2"/>
  <c r="Q214" i="2"/>
  <c r="R214" i="2"/>
  <c r="H206" i="2"/>
  <c r="I206" i="2"/>
  <c r="J206" i="2"/>
  <c r="K206" i="2"/>
  <c r="L206" i="2"/>
  <c r="M206" i="2"/>
  <c r="N206" i="2"/>
  <c r="O206" i="2"/>
  <c r="P206" i="2"/>
  <c r="Q206" i="2"/>
  <c r="R206" i="2"/>
  <c r="H207" i="2"/>
  <c r="I207" i="2"/>
  <c r="J207" i="2"/>
  <c r="K207" i="2"/>
  <c r="L207" i="2"/>
  <c r="M207" i="2"/>
  <c r="N207" i="2"/>
  <c r="O207" i="2"/>
  <c r="P207" i="2"/>
  <c r="Q207" i="2"/>
  <c r="R207" i="2"/>
  <c r="G207" i="2"/>
  <c r="G206" i="2"/>
  <c r="H199" i="2"/>
  <c r="I199" i="2"/>
  <c r="J199" i="2"/>
  <c r="K199" i="2"/>
  <c r="L199" i="2"/>
  <c r="M199" i="2"/>
  <c r="N199" i="2"/>
  <c r="O199" i="2"/>
  <c r="P199" i="2"/>
  <c r="Q199" i="2"/>
  <c r="R199" i="2"/>
  <c r="H200" i="2"/>
  <c r="I200" i="2"/>
  <c r="J200" i="2"/>
  <c r="K200" i="2"/>
  <c r="L200" i="2"/>
  <c r="M200" i="2"/>
  <c r="N200" i="2"/>
  <c r="O200" i="2"/>
  <c r="P200" i="2"/>
  <c r="Q200" i="2"/>
  <c r="R200" i="2"/>
  <c r="G200" i="2"/>
  <c r="G199" i="2"/>
  <c r="S217" i="2"/>
  <c r="T217" i="2" s="1"/>
  <c r="S210" i="2"/>
  <c r="T210" i="2" s="1"/>
  <c r="S203" i="2"/>
  <c r="T203" i="2" s="1"/>
  <c r="S196" i="2"/>
  <c r="T196" i="2" s="1"/>
  <c r="T197" i="2" s="1"/>
  <c r="A221" i="2"/>
  <c r="A220" i="2"/>
  <c r="A214" i="2"/>
  <c r="A213" i="2"/>
  <c r="A207" i="2"/>
  <c r="A206" i="2"/>
  <c r="A200" i="2"/>
  <c r="A199" i="2"/>
  <c r="A192" i="2"/>
  <c r="A191" i="2"/>
  <c r="A186" i="2"/>
  <c r="A185" i="2"/>
  <c r="A179" i="2"/>
  <c r="A178" i="2"/>
  <c r="A172" i="2"/>
  <c r="A171" i="2"/>
  <c r="A165" i="2"/>
  <c r="A164" i="2"/>
  <c r="A158" i="2"/>
  <c r="G211" i="2"/>
  <c r="G204" i="2"/>
  <c r="G197" i="2"/>
  <c r="V18" i="13"/>
  <c r="F96" i="2"/>
  <c r="G96" i="2"/>
  <c r="H96" i="2"/>
  <c r="I96" i="2"/>
  <c r="J96" i="2"/>
  <c r="K96" i="2"/>
  <c r="M96" i="2"/>
  <c r="N96" i="2"/>
  <c r="O96" i="2"/>
  <c r="F71" i="2"/>
  <c r="F97" i="2" s="1"/>
  <c r="G71" i="2"/>
  <c r="G97" i="2" s="1"/>
  <c r="H71" i="2"/>
  <c r="H97" i="2" s="1"/>
  <c r="I71" i="2"/>
  <c r="J71" i="2"/>
  <c r="J97" i="2" s="1"/>
  <c r="K71" i="2"/>
  <c r="K97" i="2" s="1"/>
  <c r="L71" i="2"/>
  <c r="L97" i="2" s="1"/>
  <c r="M71" i="2"/>
  <c r="M97" i="2" s="1"/>
  <c r="N71" i="2"/>
  <c r="N97" i="2" s="1"/>
  <c r="O71" i="2"/>
  <c r="O97" i="2" s="1"/>
  <c r="P71" i="2"/>
  <c r="P97" i="2" s="1"/>
  <c r="F72" i="2"/>
  <c r="F98" i="2" s="1"/>
  <c r="G72" i="2"/>
  <c r="G98" i="2" s="1"/>
  <c r="H72" i="2"/>
  <c r="H98" i="2" s="1"/>
  <c r="I72" i="2"/>
  <c r="I98" i="2" s="1"/>
  <c r="J72" i="2"/>
  <c r="J98" i="2" s="1"/>
  <c r="K72" i="2"/>
  <c r="K98" i="2" s="1"/>
  <c r="L72" i="2"/>
  <c r="L98" i="2" s="1"/>
  <c r="M72" i="2"/>
  <c r="M98" i="2" s="1"/>
  <c r="N72" i="2"/>
  <c r="N98" i="2" s="1"/>
  <c r="O72" i="2"/>
  <c r="P72" i="2"/>
  <c r="P98" i="2" s="1"/>
  <c r="F73" i="2"/>
  <c r="F99" i="2" s="1"/>
  <c r="G73" i="2"/>
  <c r="G99" i="2" s="1"/>
  <c r="H73" i="2"/>
  <c r="H99" i="2" s="1"/>
  <c r="I73" i="2"/>
  <c r="I99" i="2" s="1"/>
  <c r="J73" i="2"/>
  <c r="J99" i="2" s="1"/>
  <c r="K73" i="2"/>
  <c r="K99" i="2" s="1"/>
  <c r="L73" i="2"/>
  <c r="L99" i="2" s="1"/>
  <c r="M73" i="2"/>
  <c r="N73" i="2"/>
  <c r="N99" i="2" s="1"/>
  <c r="O73" i="2"/>
  <c r="O99" i="2" s="1"/>
  <c r="P73" i="2"/>
  <c r="P99" i="2" s="1"/>
  <c r="F74" i="2"/>
  <c r="F100" i="2" s="1"/>
  <c r="G74" i="2"/>
  <c r="G100" i="2" s="1"/>
  <c r="H74" i="2"/>
  <c r="H100" i="2" s="1"/>
  <c r="I74" i="2"/>
  <c r="I100" i="2" s="1"/>
  <c r="J74" i="2"/>
  <c r="J100" i="2" s="1"/>
  <c r="K74" i="2"/>
  <c r="K100" i="2" s="1"/>
  <c r="L74" i="2"/>
  <c r="L100" i="2" s="1"/>
  <c r="M74" i="2"/>
  <c r="M100" i="2" s="1"/>
  <c r="N74" i="2"/>
  <c r="N100" i="2" s="1"/>
  <c r="O74" i="2"/>
  <c r="O100" i="2" s="1"/>
  <c r="P74" i="2"/>
  <c r="P100" i="2" s="1"/>
  <c r="F75" i="2"/>
  <c r="G75" i="2"/>
  <c r="G101" i="2" s="1"/>
  <c r="H75" i="2"/>
  <c r="H101" i="2" s="1"/>
  <c r="I75" i="2"/>
  <c r="I101" i="2" s="1"/>
  <c r="J75" i="2"/>
  <c r="J101" i="2" s="1"/>
  <c r="K75" i="2"/>
  <c r="K101" i="2" s="1"/>
  <c r="L75" i="2"/>
  <c r="L101" i="2" s="1"/>
  <c r="M75" i="2"/>
  <c r="M101" i="2" s="1"/>
  <c r="N75" i="2"/>
  <c r="N101" i="2" s="1"/>
  <c r="O75" i="2"/>
  <c r="O101" i="2" s="1"/>
  <c r="P75" i="2"/>
  <c r="P101" i="2" s="1"/>
  <c r="F77" i="2"/>
  <c r="F103" i="2" s="1"/>
  <c r="G77" i="2"/>
  <c r="G103" i="2" s="1"/>
  <c r="H77" i="2"/>
  <c r="H103" i="2" s="1"/>
  <c r="I77" i="2"/>
  <c r="I103" i="2" s="1"/>
  <c r="J77" i="2"/>
  <c r="J103" i="2" s="1"/>
  <c r="K77" i="2"/>
  <c r="K103" i="2" s="1"/>
  <c r="L77" i="2"/>
  <c r="L103" i="2" s="1"/>
  <c r="M77" i="2"/>
  <c r="M103" i="2" s="1"/>
  <c r="N77" i="2"/>
  <c r="N103" i="2" s="1"/>
  <c r="O77" i="2"/>
  <c r="O103" i="2" s="1"/>
  <c r="P77" i="2"/>
  <c r="P103" i="2" s="1"/>
  <c r="F78" i="2"/>
  <c r="F104" i="2" s="1"/>
  <c r="G78" i="2"/>
  <c r="G104" i="2" s="1"/>
  <c r="H78" i="2"/>
  <c r="H104" i="2" s="1"/>
  <c r="I78" i="2"/>
  <c r="I104" i="2" s="1"/>
  <c r="J78" i="2"/>
  <c r="J104" i="2" s="1"/>
  <c r="K78" i="2"/>
  <c r="K104" i="2" s="1"/>
  <c r="L78" i="2"/>
  <c r="L104" i="2" s="1"/>
  <c r="M78" i="2"/>
  <c r="M104" i="2" s="1"/>
  <c r="N78" i="2"/>
  <c r="N104" i="2" s="1"/>
  <c r="O78" i="2"/>
  <c r="O104" i="2" s="1"/>
  <c r="P78" i="2"/>
  <c r="F79" i="2"/>
  <c r="F105" i="2" s="1"/>
  <c r="G79" i="2"/>
  <c r="G105" i="2" s="1"/>
  <c r="H79" i="2"/>
  <c r="H105" i="2" s="1"/>
  <c r="I79" i="2"/>
  <c r="I105" i="2" s="1"/>
  <c r="J79" i="2"/>
  <c r="J105" i="2" s="1"/>
  <c r="K79" i="2"/>
  <c r="K105" i="2" s="1"/>
  <c r="L79" i="2"/>
  <c r="L105" i="2" s="1"/>
  <c r="M79" i="2"/>
  <c r="M105" i="2" s="1"/>
  <c r="N79" i="2"/>
  <c r="N105" i="2" s="1"/>
  <c r="O79" i="2"/>
  <c r="O105" i="2" s="1"/>
  <c r="P79" i="2"/>
  <c r="P105" i="2" s="1"/>
  <c r="F80" i="2"/>
  <c r="F106" i="2" s="1"/>
  <c r="G80" i="2"/>
  <c r="G106" i="2" s="1"/>
  <c r="H80" i="2"/>
  <c r="H106" i="2" s="1"/>
  <c r="I80" i="2"/>
  <c r="I106" i="2" s="1"/>
  <c r="J80" i="2"/>
  <c r="J106" i="2" s="1"/>
  <c r="L80" i="2"/>
  <c r="L106" i="2" s="1"/>
  <c r="M80" i="2"/>
  <c r="M106" i="2" s="1"/>
  <c r="N80" i="2"/>
  <c r="N106" i="2" s="1"/>
  <c r="O80" i="2"/>
  <c r="O106" i="2" s="1"/>
  <c r="P80" i="2"/>
  <c r="P106" i="2" s="1"/>
  <c r="F81" i="2"/>
  <c r="F107" i="2" s="1"/>
  <c r="G107" i="2"/>
  <c r="H81" i="2"/>
  <c r="H107" i="2" s="1"/>
  <c r="I81" i="2"/>
  <c r="I107" i="2" s="1"/>
  <c r="J81" i="2"/>
  <c r="J107" i="2" s="1"/>
  <c r="K81" i="2"/>
  <c r="K107" i="2" s="1"/>
  <c r="L81" i="2"/>
  <c r="L107" i="2" s="1"/>
  <c r="M81" i="2"/>
  <c r="M107" i="2" s="1"/>
  <c r="N81" i="2"/>
  <c r="N107" i="2" s="1"/>
  <c r="O81" i="2"/>
  <c r="O107" i="2" s="1"/>
  <c r="P81" i="2"/>
  <c r="P107" i="2" s="1"/>
  <c r="F82" i="2"/>
  <c r="F108" i="2" s="1"/>
  <c r="G82" i="2"/>
  <c r="I82" i="2"/>
  <c r="I108" i="2" s="1"/>
  <c r="J82" i="2"/>
  <c r="J108" i="2" s="1"/>
  <c r="L82" i="2"/>
  <c r="L108" i="2" s="1"/>
  <c r="M82" i="2"/>
  <c r="M108" i="2" s="1"/>
  <c r="N82" i="2"/>
  <c r="N108" i="2" s="1"/>
  <c r="O82" i="2"/>
  <c r="O108" i="2" s="1"/>
  <c r="P82" i="2"/>
  <c r="P108" i="2" s="1"/>
  <c r="F83" i="2"/>
  <c r="F109" i="2" s="1"/>
  <c r="G83" i="2"/>
  <c r="G109" i="2" s="1"/>
  <c r="H83" i="2"/>
  <c r="H109" i="2" s="1"/>
  <c r="I83" i="2"/>
  <c r="I109" i="2" s="1"/>
  <c r="J83" i="2"/>
  <c r="J109" i="2" s="1"/>
  <c r="K83" i="2"/>
  <c r="K109" i="2" s="1"/>
  <c r="L83" i="2"/>
  <c r="L109" i="2" s="1"/>
  <c r="M83" i="2"/>
  <c r="M109" i="2" s="1"/>
  <c r="N83" i="2"/>
  <c r="N109" i="2" s="1"/>
  <c r="O83" i="2"/>
  <c r="O109" i="2" s="1"/>
  <c r="F84" i="2"/>
  <c r="F110" i="2" s="1"/>
  <c r="G84" i="2"/>
  <c r="G110" i="2" s="1"/>
  <c r="H84" i="2"/>
  <c r="H110" i="2" s="1"/>
  <c r="I84" i="2"/>
  <c r="I110" i="2" s="1"/>
  <c r="J84" i="2"/>
  <c r="J110" i="2" s="1"/>
  <c r="K84" i="2"/>
  <c r="K110" i="2" s="1"/>
  <c r="L84" i="2"/>
  <c r="M84" i="2"/>
  <c r="M110" i="2" s="1"/>
  <c r="N84" i="2"/>
  <c r="N110" i="2" s="1"/>
  <c r="O84" i="2"/>
  <c r="O110" i="2" s="1"/>
  <c r="P84" i="2"/>
  <c r="P110" i="2" s="1"/>
  <c r="F85" i="2"/>
  <c r="F111" i="2" s="1"/>
  <c r="G85" i="2"/>
  <c r="H85" i="2"/>
  <c r="H111" i="2" s="1"/>
  <c r="I85" i="2"/>
  <c r="I111" i="2" s="1"/>
  <c r="J85" i="2"/>
  <c r="J111" i="2" s="1"/>
  <c r="K85" i="2"/>
  <c r="K111" i="2" s="1"/>
  <c r="L85" i="2"/>
  <c r="L111" i="2" s="1"/>
  <c r="M85" i="2"/>
  <c r="M111" i="2" s="1"/>
  <c r="N85" i="2"/>
  <c r="N111" i="2" s="1"/>
  <c r="O85" i="2"/>
  <c r="O111" i="2" s="1"/>
  <c r="P85" i="2"/>
  <c r="P111" i="2" s="1"/>
  <c r="F86" i="2"/>
  <c r="F112" i="2" s="1"/>
  <c r="G86" i="2"/>
  <c r="G112" i="2" s="1"/>
  <c r="H86" i="2"/>
  <c r="H112" i="2" s="1"/>
  <c r="I86" i="2"/>
  <c r="I112" i="2" s="1"/>
  <c r="J86" i="2"/>
  <c r="J112" i="2" s="1"/>
  <c r="K86" i="2"/>
  <c r="K112" i="2" s="1"/>
  <c r="L86" i="2"/>
  <c r="L112" i="2" s="1"/>
  <c r="M86" i="2"/>
  <c r="M112" i="2" s="1"/>
  <c r="N86" i="2"/>
  <c r="N112" i="2" s="1"/>
  <c r="O86" i="2"/>
  <c r="O112" i="2" s="1"/>
  <c r="P86" i="2"/>
  <c r="P112" i="2" s="1"/>
  <c r="F87" i="2"/>
  <c r="F113" i="2" s="1"/>
  <c r="G87" i="2"/>
  <c r="G113" i="2" s="1"/>
  <c r="H87" i="2"/>
  <c r="H113" i="2" s="1"/>
  <c r="I87" i="2"/>
  <c r="I113" i="2" s="1"/>
  <c r="J87" i="2"/>
  <c r="J113" i="2" s="1"/>
  <c r="K87" i="2"/>
  <c r="L87" i="2"/>
  <c r="L113" i="2" s="1"/>
  <c r="M87" i="2"/>
  <c r="M113" i="2" s="1"/>
  <c r="N87" i="2"/>
  <c r="N113" i="2" s="1"/>
  <c r="O87" i="2"/>
  <c r="O113" i="2" s="1"/>
  <c r="P87" i="2"/>
  <c r="P113" i="2" s="1"/>
  <c r="F88" i="2"/>
  <c r="F114" i="2" s="1"/>
  <c r="G88" i="2"/>
  <c r="G114" i="2" s="1"/>
  <c r="H88" i="2"/>
  <c r="H114" i="2" s="1"/>
  <c r="I88" i="2"/>
  <c r="I114" i="2" s="1"/>
  <c r="J88" i="2"/>
  <c r="J114" i="2" s="1"/>
  <c r="K88" i="2"/>
  <c r="K114" i="2" s="1"/>
  <c r="L88" i="2"/>
  <c r="L114" i="2" s="1"/>
  <c r="M88" i="2"/>
  <c r="M114" i="2" s="1"/>
  <c r="N88" i="2"/>
  <c r="N114" i="2" s="1"/>
  <c r="O88" i="2"/>
  <c r="O114" i="2" s="1"/>
  <c r="P88" i="2"/>
  <c r="P114" i="2" s="1"/>
  <c r="F89" i="2"/>
  <c r="F115" i="2" s="1"/>
  <c r="G89" i="2"/>
  <c r="G115" i="2" s="1"/>
  <c r="H89" i="2"/>
  <c r="H115" i="2" s="1"/>
  <c r="I89" i="2"/>
  <c r="I115" i="2" s="1"/>
  <c r="J89" i="2"/>
  <c r="J115" i="2" s="1"/>
  <c r="K89" i="2"/>
  <c r="K115" i="2" s="1"/>
  <c r="L89" i="2"/>
  <c r="M89" i="2"/>
  <c r="M115" i="2" s="1"/>
  <c r="N89" i="2"/>
  <c r="N115" i="2" s="1"/>
  <c r="O89" i="2"/>
  <c r="O115" i="2" s="1"/>
  <c r="P89" i="2"/>
  <c r="P115" i="2" s="1"/>
  <c r="F90" i="2"/>
  <c r="F116" i="2" s="1"/>
  <c r="G90" i="2"/>
  <c r="G116" i="2" s="1"/>
  <c r="H90" i="2"/>
  <c r="H116" i="2" s="1"/>
  <c r="I90" i="2"/>
  <c r="I116" i="2" s="1"/>
  <c r="J90" i="2"/>
  <c r="J116" i="2" s="1"/>
  <c r="K90" i="2"/>
  <c r="K116" i="2" s="1"/>
  <c r="L90" i="2"/>
  <c r="L116" i="2" s="1"/>
  <c r="M90" i="2"/>
  <c r="M116" i="2" s="1"/>
  <c r="N90" i="2"/>
  <c r="N116" i="2" s="1"/>
  <c r="O90" i="2"/>
  <c r="O116" i="2" s="1"/>
  <c r="P90" i="2"/>
  <c r="P116" i="2" s="1"/>
  <c r="F92" i="2"/>
  <c r="F118" i="2" s="1"/>
  <c r="G92" i="2"/>
  <c r="G118" i="2" s="1"/>
  <c r="H92" i="2"/>
  <c r="H118" i="2" s="1"/>
  <c r="I92" i="2"/>
  <c r="I118" i="2" s="1"/>
  <c r="J92" i="2"/>
  <c r="J118" i="2" s="1"/>
  <c r="K92" i="2"/>
  <c r="K118" i="2" s="1"/>
  <c r="L92" i="2"/>
  <c r="L118" i="2" s="1"/>
  <c r="M92" i="2"/>
  <c r="M118" i="2" s="1"/>
  <c r="N92" i="2"/>
  <c r="N118" i="2" s="1"/>
  <c r="O92" i="2"/>
  <c r="O118" i="2" s="1"/>
  <c r="P92" i="2"/>
  <c r="P118" i="2" s="1"/>
  <c r="F93" i="2"/>
  <c r="F119" i="2" s="1"/>
  <c r="G93" i="2"/>
  <c r="G119" i="2" s="1"/>
  <c r="H93" i="2"/>
  <c r="H119" i="2" s="1"/>
  <c r="I93" i="2"/>
  <c r="I119" i="2" s="1"/>
  <c r="J93" i="2"/>
  <c r="K93" i="2"/>
  <c r="K119" i="2" s="1"/>
  <c r="L93" i="2"/>
  <c r="L119" i="2" s="1"/>
  <c r="M93" i="2"/>
  <c r="M119" i="2" s="1"/>
  <c r="N93" i="2"/>
  <c r="N119" i="2" s="1"/>
  <c r="O93" i="2"/>
  <c r="O119" i="2" s="1"/>
  <c r="P93" i="2"/>
  <c r="P119" i="2" s="1"/>
  <c r="F94" i="2"/>
  <c r="F120" i="2" s="1"/>
  <c r="G94" i="2"/>
  <c r="G120" i="2" s="1"/>
  <c r="H94" i="2"/>
  <c r="H120" i="2" s="1"/>
  <c r="I94" i="2"/>
  <c r="I120" i="2" s="1"/>
  <c r="J94" i="2"/>
  <c r="J120" i="2" s="1"/>
  <c r="K94" i="2"/>
  <c r="K120" i="2" s="1"/>
  <c r="L94" i="2"/>
  <c r="L120" i="2" s="1"/>
  <c r="M94" i="2"/>
  <c r="M120" i="2" s="1"/>
  <c r="N94" i="2"/>
  <c r="N120" i="2" s="1"/>
  <c r="O94" i="2"/>
  <c r="O120" i="2" s="1"/>
  <c r="P94" i="2"/>
  <c r="P120" i="2" s="1"/>
  <c r="E71" i="2"/>
  <c r="E97" i="2" s="1"/>
  <c r="E72" i="2"/>
  <c r="E98" i="2" s="1"/>
  <c r="E73" i="2"/>
  <c r="E99" i="2" s="1"/>
  <c r="E74" i="2"/>
  <c r="E100" i="2" s="1"/>
  <c r="E75" i="2"/>
  <c r="E101" i="2" s="1"/>
  <c r="E77" i="2"/>
  <c r="E78" i="2"/>
  <c r="E104" i="2" s="1"/>
  <c r="E79" i="2"/>
  <c r="E80" i="2"/>
  <c r="E106" i="2" s="1"/>
  <c r="E83" i="2"/>
  <c r="E109" i="2" s="1"/>
  <c r="E84" i="2"/>
  <c r="E110" i="2" s="1"/>
  <c r="E85" i="2"/>
  <c r="E111" i="2" s="1"/>
  <c r="E86" i="2"/>
  <c r="E87" i="2"/>
  <c r="E113" i="2" s="1"/>
  <c r="E88" i="2"/>
  <c r="E114" i="2" s="1"/>
  <c r="E89" i="2"/>
  <c r="E115" i="2" s="1"/>
  <c r="E90" i="2"/>
  <c r="E92" i="2"/>
  <c r="E118" i="2" s="1"/>
  <c r="E93" i="2"/>
  <c r="E119" i="2" s="1"/>
  <c r="E94" i="2"/>
  <c r="E120" i="2" s="1"/>
  <c r="E33" i="2"/>
  <c r="E34" i="2"/>
  <c r="F34" i="2" s="1"/>
  <c r="N101" i="13" s="1"/>
  <c r="E35" i="2"/>
  <c r="M102" i="13" s="1"/>
  <c r="E36" i="2"/>
  <c r="M103" i="13" s="1"/>
  <c r="E37" i="2"/>
  <c r="M104" i="13" s="1"/>
  <c r="E38" i="2"/>
  <c r="F38" i="2" s="1"/>
  <c r="N105" i="13" s="1"/>
  <c r="E39" i="2"/>
  <c r="M106" i="13" s="1"/>
  <c r="E40" i="2"/>
  <c r="E41" i="2"/>
  <c r="M108" i="13" s="1"/>
  <c r="E42" i="2"/>
  <c r="F42" i="2" s="1"/>
  <c r="N109" i="13" s="1"/>
  <c r="E43" i="2"/>
  <c r="E44" i="2"/>
  <c r="F44" i="2" s="1"/>
  <c r="N111" i="13" s="1"/>
  <c r="E45" i="2"/>
  <c r="E46" i="2"/>
  <c r="E47" i="2"/>
  <c r="M114" i="13" s="1"/>
  <c r="E48" i="2"/>
  <c r="E49" i="2"/>
  <c r="E50" i="2"/>
  <c r="F50" i="2" s="1"/>
  <c r="N117" i="13" s="1"/>
  <c r="E51" i="2"/>
  <c r="E52" i="2"/>
  <c r="F52" i="2" s="1"/>
  <c r="N119" i="13" s="1"/>
  <c r="E53" i="2"/>
  <c r="F53" i="2" s="1"/>
  <c r="N120" i="13" s="1"/>
  <c r="E54" i="2"/>
  <c r="F54" i="2" s="1"/>
  <c r="N121" i="13" s="1"/>
  <c r="F55" i="2"/>
  <c r="N122" i="13" s="1"/>
  <c r="F56" i="2"/>
  <c r="N123" i="13" s="1"/>
  <c r="E96" i="2"/>
  <c r="Q70" i="2"/>
  <c r="C16" i="13" s="1"/>
  <c r="P96" i="2"/>
  <c r="L96" i="2"/>
  <c r="L92" i="5"/>
  <c r="L89" i="5"/>
  <c r="G156" i="2" l="1"/>
  <c r="V10" i="13"/>
  <c r="X34" i="13"/>
  <c r="Q212" i="2"/>
  <c r="P212" i="2"/>
  <c r="R212" i="2"/>
  <c r="Z36" i="13"/>
  <c r="N160" i="2"/>
  <c r="G160" i="2"/>
  <c r="L162" i="13"/>
  <c r="U41" i="13"/>
  <c r="U60" i="13"/>
  <c r="R133" i="2"/>
  <c r="N164" i="13" s="1"/>
  <c r="J223" i="2"/>
  <c r="P223" i="2"/>
  <c r="L164" i="13"/>
  <c r="W18" i="13"/>
  <c r="P198" i="2"/>
  <c r="P202" i="2"/>
  <c r="M222" i="2"/>
  <c r="AA10" i="13"/>
  <c r="Y10" i="13"/>
  <c r="K219" i="2"/>
  <c r="H216" i="2"/>
  <c r="G223" i="2"/>
  <c r="Q135" i="2"/>
  <c r="R135" i="2" s="1"/>
  <c r="N166" i="13" s="1"/>
  <c r="Q223" i="2"/>
  <c r="AA32" i="13"/>
  <c r="I223" i="2"/>
  <c r="N223" i="2"/>
  <c r="K223" i="2"/>
  <c r="Y32" i="13"/>
  <c r="W36" i="13"/>
  <c r="H223" i="2"/>
  <c r="O212" i="2"/>
  <c r="M223" i="2"/>
  <c r="L223" i="2"/>
  <c r="Y12" i="13"/>
  <c r="AA16" i="13"/>
  <c r="L212" i="2"/>
  <c r="O223" i="2"/>
  <c r="Y34" i="13"/>
  <c r="AA30" i="13"/>
  <c r="K4" i="16"/>
  <c r="G6" i="16" s="1"/>
  <c r="T158" i="2"/>
  <c r="F57" i="2"/>
  <c r="N124" i="13" s="1"/>
  <c r="N202" i="2"/>
  <c r="I208" i="2"/>
  <c r="O202" i="2"/>
  <c r="V32" i="13"/>
  <c r="X30" i="13"/>
  <c r="H202" i="2"/>
  <c r="L202" i="2"/>
  <c r="K202" i="2"/>
  <c r="G202" i="2"/>
  <c r="G222" i="2"/>
  <c r="C44" i="13"/>
  <c r="X38" i="13"/>
  <c r="M202" i="2"/>
  <c r="R202" i="2"/>
  <c r="J202" i="2"/>
  <c r="Q202" i="2"/>
  <c r="X16" i="13"/>
  <c r="M215" i="2"/>
  <c r="H215" i="2"/>
  <c r="W30" i="13"/>
  <c r="AA12" i="13"/>
  <c r="T185" i="2"/>
  <c r="W38" i="13"/>
  <c r="W16" i="13"/>
  <c r="M208" i="2"/>
  <c r="V14" i="13"/>
  <c r="I219" i="2"/>
  <c r="F41" i="2"/>
  <c r="N108" i="13" s="1"/>
  <c r="U19" i="13"/>
  <c r="Q219" i="2"/>
  <c r="T178" i="2"/>
  <c r="P219" i="2"/>
  <c r="P194" i="2"/>
  <c r="L191" i="2"/>
  <c r="S191" i="2" s="1"/>
  <c r="R219" i="2"/>
  <c r="H219" i="2"/>
  <c r="K201" i="2"/>
  <c r="J219" i="2"/>
  <c r="M219" i="2"/>
  <c r="R215" i="2"/>
  <c r="N215" i="2"/>
  <c r="I215" i="2"/>
  <c r="O215" i="2"/>
  <c r="T206" i="2"/>
  <c r="V36" i="13"/>
  <c r="L215" i="2"/>
  <c r="Q215" i="2"/>
  <c r="Q58" i="5"/>
  <c r="G215" i="2"/>
  <c r="J215" i="2"/>
  <c r="K215" i="2"/>
  <c r="K184" i="2"/>
  <c r="U17" i="13"/>
  <c r="K205" i="2"/>
  <c r="K208" i="2"/>
  <c r="U21" i="13"/>
  <c r="Z34" i="13"/>
  <c r="M184" i="2"/>
  <c r="O177" i="2"/>
  <c r="P227" i="2"/>
  <c r="T181" i="2"/>
  <c r="Q208" i="2"/>
  <c r="T179" i="2"/>
  <c r="P208" i="2"/>
  <c r="J208" i="2"/>
  <c r="F39" i="2"/>
  <c r="N106" i="13" s="1"/>
  <c r="O205" i="2"/>
  <c r="R216" i="2"/>
  <c r="N205" i="2"/>
  <c r="Q201" i="2"/>
  <c r="L160" i="13"/>
  <c r="V30" i="13"/>
  <c r="I170" i="2"/>
  <c r="Z10" i="13"/>
  <c r="Q194" i="2"/>
  <c r="R167" i="2"/>
  <c r="K163" i="2"/>
  <c r="L216" i="2"/>
  <c r="L201" i="2"/>
  <c r="L225" i="2"/>
  <c r="P216" i="2"/>
  <c r="Q74" i="2"/>
  <c r="C20" i="5" s="1"/>
  <c r="R205" i="2"/>
  <c r="L222" i="2"/>
  <c r="P222" i="2"/>
  <c r="H201" i="2"/>
  <c r="I201" i="2"/>
  <c r="M162" i="13"/>
  <c r="H205" i="2"/>
  <c r="K216" i="2"/>
  <c r="C44" i="5"/>
  <c r="H222" i="2"/>
  <c r="K222" i="2"/>
  <c r="N222" i="2"/>
  <c r="T171" i="2"/>
  <c r="J225" i="2"/>
  <c r="L194" i="2"/>
  <c r="N174" i="2"/>
  <c r="Q167" i="2"/>
  <c r="T166" i="2"/>
  <c r="L205" i="2"/>
  <c r="Q216" i="2"/>
  <c r="M205" i="2"/>
  <c r="Q205" i="2"/>
  <c r="O201" i="2"/>
  <c r="M201" i="2"/>
  <c r="T201" i="2"/>
  <c r="N194" i="2"/>
  <c r="T180" i="2"/>
  <c r="N167" i="2"/>
  <c r="G228" i="2"/>
  <c r="E76" i="2" s="1"/>
  <c r="G227" i="2"/>
  <c r="M216" i="2"/>
  <c r="J216" i="2"/>
  <c r="I222" i="2"/>
  <c r="N225" i="2"/>
  <c r="W42" i="13" s="1"/>
  <c r="M167" i="2"/>
  <c r="J205" i="2"/>
  <c r="R222" i="2"/>
  <c r="P205" i="2"/>
  <c r="G216" i="2"/>
  <c r="F37" i="2"/>
  <c r="N104" i="13" s="1"/>
  <c r="M166" i="13"/>
  <c r="I205" i="2"/>
  <c r="O216" i="2"/>
  <c r="O222" i="2"/>
  <c r="J222" i="2"/>
  <c r="I216" i="2"/>
  <c r="T222" i="2"/>
  <c r="M228" i="2"/>
  <c r="K76" i="2" s="1"/>
  <c r="X12" i="13"/>
  <c r="R228" i="2"/>
  <c r="P76" i="2" s="1"/>
  <c r="J228" i="2"/>
  <c r="H76" i="2" s="1"/>
  <c r="N227" i="2"/>
  <c r="L167" i="2"/>
  <c r="G108" i="13"/>
  <c r="O58" i="5"/>
  <c r="R134" i="2"/>
  <c r="N165" i="13" s="1"/>
  <c r="M165" i="13"/>
  <c r="Q198" i="2"/>
  <c r="J198" i="2"/>
  <c r="N198" i="2"/>
  <c r="H198" i="2"/>
  <c r="T220" i="2"/>
  <c r="M101" i="13"/>
  <c r="F47" i="2"/>
  <c r="N114" i="13" s="1"/>
  <c r="Q96" i="2"/>
  <c r="R96" i="2" s="1"/>
  <c r="S96" i="2" s="1"/>
  <c r="S218" i="2"/>
  <c r="T186" i="2"/>
  <c r="C16" i="5"/>
  <c r="O198" i="2"/>
  <c r="R198" i="2"/>
  <c r="U217" i="2"/>
  <c r="U223" i="2" s="1"/>
  <c r="I198" i="2"/>
  <c r="M109" i="13"/>
  <c r="K167" i="2"/>
  <c r="W10" i="13"/>
  <c r="J167" i="2"/>
  <c r="L165" i="13"/>
  <c r="M195" i="2"/>
  <c r="M181" i="2"/>
  <c r="G198" i="2"/>
  <c r="T218" i="2"/>
  <c r="L227" i="2"/>
  <c r="X32" i="13"/>
  <c r="K198" i="2"/>
  <c r="M198" i="2"/>
  <c r="T223" i="2"/>
  <c r="S206" i="2"/>
  <c r="T221" i="2"/>
  <c r="Q130" i="2"/>
  <c r="C45" i="13"/>
  <c r="L161" i="13"/>
  <c r="I97" i="2"/>
  <c r="Q97" i="2" s="1"/>
  <c r="R97" i="2" s="1"/>
  <c r="S97" i="2" s="1"/>
  <c r="Q71" i="2"/>
  <c r="R71" i="2" s="1"/>
  <c r="S71" i="2" s="1"/>
  <c r="N132" i="13" s="1"/>
  <c r="J59" i="2"/>
  <c r="G50" i="13" s="1"/>
  <c r="G163" i="2"/>
  <c r="V12" i="13"/>
  <c r="L163" i="13"/>
  <c r="F51" i="2"/>
  <c r="N118" i="13" s="1"/>
  <c r="M118" i="13"/>
  <c r="M110" i="13"/>
  <c r="F43" i="2"/>
  <c r="N110" i="13" s="1"/>
  <c r="G111" i="2"/>
  <c r="Q111" i="2" s="1"/>
  <c r="R111" i="2" s="1"/>
  <c r="S111" i="2" s="1"/>
  <c r="Q85" i="2"/>
  <c r="R85" i="2" s="1"/>
  <c r="E30" i="5" s="1"/>
  <c r="H163" i="2"/>
  <c r="W12" i="13"/>
  <c r="T192" i="2"/>
  <c r="T191" i="2"/>
  <c r="T193" i="2"/>
  <c r="U189" i="2"/>
  <c r="U192" i="2" s="1"/>
  <c r="T194" i="2"/>
  <c r="T190" i="2"/>
  <c r="X59" i="13" s="1"/>
  <c r="T195" i="2"/>
  <c r="J227" i="2"/>
  <c r="G159" i="2"/>
  <c r="H159" i="2"/>
  <c r="L159" i="2"/>
  <c r="M159" i="2"/>
  <c r="N159" i="2"/>
  <c r="O159" i="2"/>
  <c r="P159" i="2"/>
  <c r="Q159" i="2"/>
  <c r="Q184" i="2"/>
  <c r="Z38" i="13"/>
  <c r="I184" i="2"/>
  <c r="X18" i="13"/>
  <c r="K177" i="2"/>
  <c r="Z16" i="13"/>
  <c r="M170" i="2"/>
  <c r="M225" i="2"/>
  <c r="Q80" i="13" s="1"/>
  <c r="V34" i="13"/>
  <c r="Q225" i="2"/>
  <c r="Z42" i="13" s="1"/>
  <c r="I225" i="2"/>
  <c r="M80" i="13" s="1"/>
  <c r="U168" i="2"/>
  <c r="U169" i="2" s="1"/>
  <c r="T174" i="2"/>
  <c r="M99" i="2"/>
  <c r="Q99" i="2" s="1"/>
  <c r="R99" i="2" s="1"/>
  <c r="S99" i="2" s="1"/>
  <c r="Q73" i="2"/>
  <c r="T207" i="2"/>
  <c r="T209" i="2"/>
  <c r="T205" i="2"/>
  <c r="T204" i="2"/>
  <c r="U203" i="2"/>
  <c r="S207" i="2"/>
  <c r="S221" i="2"/>
  <c r="R209" i="2"/>
  <c r="K209" i="2"/>
  <c r="M209" i="2"/>
  <c r="H209" i="2"/>
  <c r="J209" i="2"/>
  <c r="G209" i="2"/>
  <c r="I209" i="2"/>
  <c r="O209" i="2"/>
  <c r="N209" i="2"/>
  <c r="P209" i="2"/>
  <c r="L209" i="2"/>
  <c r="U171" i="2"/>
  <c r="O228" i="2"/>
  <c r="M76" i="2" s="1"/>
  <c r="R227" i="2"/>
  <c r="K19" i="5"/>
  <c r="S193" i="2"/>
  <c r="M174" i="2"/>
  <c r="I167" i="2"/>
  <c r="M119" i="13"/>
  <c r="F36" i="2"/>
  <c r="N103" i="13" s="1"/>
  <c r="P225" i="2"/>
  <c r="Y42" i="13" s="1"/>
  <c r="H225" i="2"/>
  <c r="L80" i="13" s="1"/>
  <c r="K225" i="2"/>
  <c r="L174" i="2"/>
  <c r="M111" i="13"/>
  <c r="Q118" i="2"/>
  <c r="R118" i="2" s="1"/>
  <c r="S118" i="2" s="1"/>
  <c r="Q181" i="2"/>
  <c r="N166" i="2"/>
  <c r="U182" i="2"/>
  <c r="U185" i="2" s="1"/>
  <c r="O181" i="2"/>
  <c r="N181" i="2"/>
  <c r="L131" i="13"/>
  <c r="M227" i="2"/>
  <c r="R225" i="2"/>
  <c r="AA42" i="13" s="1"/>
  <c r="H170" i="2"/>
  <c r="E9" i="7"/>
  <c r="H24" i="7" s="1"/>
  <c r="G44" i="13"/>
  <c r="G44" i="5"/>
  <c r="N160" i="13"/>
  <c r="E128" i="13"/>
  <c r="S58" i="5"/>
  <c r="M160" i="13"/>
  <c r="Q88" i="2"/>
  <c r="C33" i="5" s="1"/>
  <c r="Q92" i="2"/>
  <c r="R92" i="2" s="1"/>
  <c r="E108" i="13"/>
  <c r="M58" i="5"/>
  <c r="L228" i="2"/>
  <c r="J76" i="2" s="1"/>
  <c r="S186" i="2"/>
  <c r="E44" i="5"/>
  <c r="E44" i="13"/>
  <c r="E105" i="2"/>
  <c r="Q105" i="2" s="1"/>
  <c r="R105" i="2" s="1"/>
  <c r="S105" i="2" s="1"/>
  <c r="Q79" i="2"/>
  <c r="R79" i="2" s="1"/>
  <c r="G201" i="2"/>
  <c r="R201" i="2"/>
  <c r="P201" i="2"/>
  <c r="J201" i="2"/>
  <c r="L19" i="13"/>
  <c r="G187" i="2"/>
  <c r="I187" i="2"/>
  <c r="Q187" i="2"/>
  <c r="J187" i="2"/>
  <c r="R187" i="2"/>
  <c r="K187" i="2"/>
  <c r="L187" i="2"/>
  <c r="M187" i="2"/>
  <c r="N187" i="2"/>
  <c r="T187" i="2"/>
  <c r="O187" i="2"/>
  <c r="U161" i="2"/>
  <c r="T162" i="2"/>
  <c r="T165" i="2"/>
  <c r="T167" i="2"/>
  <c r="F49" i="2"/>
  <c r="N116" i="13" s="1"/>
  <c r="M116" i="13"/>
  <c r="S214" i="2"/>
  <c r="O219" i="2"/>
  <c r="G219" i="2"/>
  <c r="N219" i="2"/>
  <c r="H227" i="2"/>
  <c r="T160" i="2"/>
  <c r="R70" i="2"/>
  <c r="Q80" i="2"/>
  <c r="M120" i="13"/>
  <c r="S197" i="2"/>
  <c r="U58" i="5"/>
  <c r="G128" i="13"/>
  <c r="U15" i="13"/>
  <c r="J173" i="2"/>
  <c r="G173" i="2"/>
  <c r="H173" i="2"/>
  <c r="I173" i="2"/>
  <c r="M173" i="2"/>
  <c r="N173" i="2"/>
  <c r="O173" i="2"/>
  <c r="T173" i="2"/>
  <c r="P173" i="2"/>
  <c r="K228" i="2"/>
  <c r="I76" i="2" s="1"/>
  <c r="S171" i="2"/>
  <c r="S204" i="2"/>
  <c r="H208" i="2"/>
  <c r="L208" i="2"/>
  <c r="R208" i="2"/>
  <c r="N208" i="2"/>
  <c r="T208" i="2"/>
  <c r="G208" i="2"/>
  <c r="T164" i="2"/>
  <c r="M113" i="13"/>
  <c r="F46" i="2"/>
  <c r="N113" i="13" s="1"/>
  <c r="Q109" i="2"/>
  <c r="R109" i="2" s="1"/>
  <c r="S109" i="2" s="1"/>
  <c r="Q100" i="2"/>
  <c r="R100" i="2" s="1"/>
  <c r="S100" i="2" s="1"/>
  <c r="F45" i="2"/>
  <c r="N112" i="13" s="1"/>
  <c r="M112" i="13"/>
  <c r="J212" i="2"/>
  <c r="N212" i="2"/>
  <c r="K212" i="2"/>
  <c r="H212" i="2"/>
  <c r="I212" i="2"/>
  <c r="M212" i="2"/>
  <c r="G180" i="2"/>
  <c r="N180" i="2"/>
  <c r="O180" i="2"/>
  <c r="O227" i="2"/>
  <c r="Q228" i="2"/>
  <c r="O76" i="2" s="1"/>
  <c r="I228" i="2"/>
  <c r="G76" i="2" s="1"/>
  <c r="M194" i="2"/>
  <c r="H194" i="2"/>
  <c r="T169" i="2"/>
  <c r="T170" i="2" s="1"/>
  <c r="M166" i="2"/>
  <c r="S200" i="2"/>
  <c r="S213" i="2"/>
  <c r="S220" i="2"/>
  <c r="S192" i="2"/>
  <c r="J184" i="2"/>
  <c r="I181" i="2"/>
  <c r="K174" i="2"/>
  <c r="L166" i="2"/>
  <c r="Q163" i="2"/>
  <c r="K159" i="2"/>
  <c r="S158" i="2"/>
  <c r="T219" i="2"/>
  <c r="S211" i="2"/>
  <c r="H59" i="2"/>
  <c r="L126" i="13"/>
  <c r="I194" i="2"/>
  <c r="O194" i="2"/>
  <c r="T172" i="2"/>
  <c r="H181" i="2"/>
  <c r="R174" i="2"/>
  <c r="J174" i="2"/>
  <c r="K166" i="2"/>
  <c r="P228" i="2"/>
  <c r="N76" i="2" s="1"/>
  <c r="H228" i="2"/>
  <c r="F76" i="2" s="1"/>
  <c r="R159" i="2"/>
  <c r="J159" i="2"/>
  <c r="G181" i="2"/>
  <c r="Q174" i="2"/>
  <c r="I174" i="2"/>
  <c r="R166" i="2"/>
  <c r="J166" i="2"/>
  <c r="I159" i="2"/>
  <c r="S169" i="2"/>
  <c r="V53" i="13" s="1"/>
  <c r="J194" i="2"/>
  <c r="G194" i="2"/>
  <c r="P174" i="2"/>
  <c r="H174" i="2"/>
  <c r="N228" i="2"/>
  <c r="K227" i="2"/>
  <c r="Q166" i="2"/>
  <c r="I166" i="2"/>
  <c r="S164" i="2"/>
  <c r="Q107" i="2"/>
  <c r="R107" i="2" s="1"/>
  <c r="S107" i="2" s="1"/>
  <c r="R194" i="2"/>
  <c r="P181" i="2"/>
  <c r="Q227" i="2"/>
  <c r="I227" i="2"/>
  <c r="O174" i="2"/>
  <c r="P166" i="2"/>
  <c r="H166" i="2"/>
  <c r="Q114" i="2"/>
  <c r="R114" i="2" s="1"/>
  <c r="S114" i="2" s="1"/>
  <c r="Q106" i="2"/>
  <c r="R106" i="2" s="1"/>
  <c r="S106" i="2" s="1"/>
  <c r="Q120" i="2"/>
  <c r="R120" i="2" s="1"/>
  <c r="S120" i="2" s="1"/>
  <c r="O166" i="2"/>
  <c r="G108" i="2"/>
  <c r="Q108" i="2" s="1"/>
  <c r="R108" i="2" s="1"/>
  <c r="S108" i="2" s="1"/>
  <c r="Q82" i="2"/>
  <c r="Q75" i="2"/>
  <c r="F101" i="2"/>
  <c r="Q101" i="2" s="1"/>
  <c r="R101" i="2" s="1"/>
  <c r="S101" i="2" s="1"/>
  <c r="F128" i="13"/>
  <c r="T58" i="5"/>
  <c r="E59" i="2"/>
  <c r="F33" i="2"/>
  <c r="M100" i="13"/>
  <c r="E112" i="2"/>
  <c r="Q112" i="2" s="1"/>
  <c r="R112" i="2" s="1"/>
  <c r="S112" i="2" s="1"/>
  <c r="Q86" i="2"/>
  <c r="J119" i="2"/>
  <c r="Q119" i="2" s="1"/>
  <c r="R119" i="2" s="1"/>
  <c r="S119" i="2" s="1"/>
  <c r="Q93" i="2"/>
  <c r="L110" i="2"/>
  <c r="Q110" i="2" s="1"/>
  <c r="R110" i="2" s="1"/>
  <c r="S110" i="2" s="1"/>
  <c r="Q84" i="2"/>
  <c r="D108" i="13"/>
  <c r="L58" i="5"/>
  <c r="M115" i="13"/>
  <c r="F48" i="2"/>
  <c r="N115" i="13" s="1"/>
  <c r="F40" i="2"/>
  <c r="N107" i="13" s="1"/>
  <c r="M107" i="13"/>
  <c r="Q77" i="2"/>
  <c r="E103" i="2"/>
  <c r="Q103" i="2" s="1"/>
  <c r="R103" i="2" s="1"/>
  <c r="S103" i="2" s="1"/>
  <c r="L115" i="2"/>
  <c r="Q115" i="2" s="1"/>
  <c r="R115" i="2" s="1"/>
  <c r="S115" i="2" s="1"/>
  <c r="Q89" i="2"/>
  <c r="T211" i="2"/>
  <c r="T213" i="2"/>
  <c r="T216" i="2"/>
  <c r="T212" i="2"/>
  <c r="U210" i="2"/>
  <c r="T215" i="2"/>
  <c r="T214" i="2"/>
  <c r="H108" i="13"/>
  <c r="P58" i="5"/>
  <c r="T155" i="2"/>
  <c r="U154" i="2"/>
  <c r="T159" i="2"/>
  <c r="T157" i="2"/>
  <c r="Q90" i="2"/>
  <c r="E116" i="2"/>
  <c r="Q116" i="2" s="1"/>
  <c r="R116" i="2" s="1"/>
  <c r="S116" i="2" s="1"/>
  <c r="P104" i="2"/>
  <c r="Q104" i="2" s="1"/>
  <c r="R104" i="2" s="1"/>
  <c r="S104" i="2" s="1"/>
  <c r="Q78" i="2"/>
  <c r="O98" i="2"/>
  <c r="Q98" i="2" s="1"/>
  <c r="R98" i="2" s="1"/>
  <c r="S98" i="2" s="1"/>
  <c r="Q72" i="2"/>
  <c r="U13" i="13"/>
  <c r="K113" i="2"/>
  <c r="Q113" i="2" s="1"/>
  <c r="R113" i="2" s="1"/>
  <c r="S113" i="2" s="1"/>
  <c r="Q87" i="2"/>
  <c r="D128" i="13"/>
  <c r="R58" i="5"/>
  <c r="H188" i="2"/>
  <c r="P188" i="2"/>
  <c r="I188" i="2"/>
  <c r="Q188" i="2"/>
  <c r="J188" i="2"/>
  <c r="R188" i="2"/>
  <c r="K188" i="2"/>
  <c r="L188" i="2"/>
  <c r="M188" i="2"/>
  <c r="V20" i="13"/>
  <c r="S190" i="2"/>
  <c r="V59" i="13" s="1"/>
  <c r="V58" i="5"/>
  <c r="S199" i="2"/>
  <c r="U196" i="2"/>
  <c r="M121" i="13"/>
  <c r="H160" i="2"/>
  <c r="P160" i="2"/>
  <c r="I160" i="2"/>
  <c r="Q160" i="2"/>
  <c r="J160" i="2"/>
  <c r="R160" i="2"/>
  <c r="K160" i="2"/>
  <c r="L160" i="2"/>
  <c r="M160" i="2"/>
  <c r="S172" i="2"/>
  <c r="S165" i="2"/>
  <c r="Q94" i="2"/>
  <c r="T188" i="2"/>
  <c r="M105" i="13"/>
  <c r="I59" i="2"/>
  <c r="T176" i="2"/>
  <c r="U175" i="2"/>
  <c r="S179" i="2"/>
  <c r="Q156" i="2"/>
  <c r="Z30" i="13"/>
  <c r="S155" i="2"/>
  <c r="V49" i="13" s="1"/>
  <c r="I156" i="2"/>
  <c r="X10" i="13"/>
  <c r="X57" i="13"/>
  <c r="T202" i="2"/>
  <c r="F108" i="13"/>
  <c r="N58" i="5"/>
  <c r="I195" i="2"/>
  <c r="S185" i="2"/>
  <c r="H180" i="2"/>
  <c r="P180" i="2"/>
  <c r="I180" i="2"/>
  <c r="Q180" i="2"/>
  <c r="J180" i="2"/>
  <c r="R180" i="2"/>
  <c r="K180" i="2"/>
  <c r="L180" i="2"/>
  <c r="M180" i="2"/>
  <c r="S178" i="2"/>
  <c r="W32" i="13"/>
  <c r="N163" i="2"/>
  <c r="P156" i="2"/>
  <c r="Y30" i="13"/>
  <c r="Q81" i="2"/>
  <c r="T199" i="2"/>
  <c r="M117" i="13"/>
  <c r="Q195" i="2"/>
  <c r="O188" i="2"/>
  <c r="P177" i="2"/>
  <c r="Y36" i="13"/>
  <c r="K170" i="2"/>
  <c r="Z14" i="13"/>
  <c r="K58" i="5"/>
  <c r="C108" i="13"/>
  <c r="Q83" i="2"/>
  <c r="T198" i="2"/>
  <c r="T200" i="2"/>
  <c r="G225" i="2"/>
  <c r="V22" i="13" s="1"/>
  <c r="N188" i="2"/>
  <c r="S157" i="2"/>
  <c r="R170" i="2"/>
  <c r="AA34" i="13"/>
  <c r="J170" i="2"/>
  <c r="Y14" i="13"/>
  <c r="G177" i="2"/>
  <c r="S176" i="2"/>
  <c r="V55" i="13" s="1"/>
  <c r="V16" i="13"/>
  <c r="C45" i="5"/>
  <c r="F35" i="2"/>
  <c r="N102" i="13" s="1"/>
  <c r="O225" i="2"/>
  <c r="X42" i="13" s="1"/>
  <c r="N195" i="2"/>
  <c r="P195" i="2"/>
  <c r="L195" i="2"/>
  <c r="H195" i="2"/>
  <c r="G195" i="2"/>
  <c r="K195" i="2"/>
  <c r="R195" i="2"/>
  <c r="J195" i="2"/>
  <c r="G188" i="2"/>
  <c r="O160" i="2"/>
  <c r="AA18" i="13"/>
  <c r="S183" i="2"/>
  <c r="V57" i="13" s="1"/>
  <c r="S162" i="2"/>
  <c r="V51" i="13" s="1"/>
  <c r="P136" i="2"/>
  <c r="H187" i="2"/>
  <c r="L181" i="2"/>
  <c r="L173" i="2"/>
  <c r="P167" i="2"/>
  <c r="H167" i="2"/>
  <c r="K181" i="2"/>
  <c r="K173" i="2"/>
  <c r="O167" i="2"/>
  <c r="G5" i="16"/>
  <c r="R181" i="2"/>
  <c r="R173" i="2"/>
  <c r="F60" i="13"/>
  <c r="H60" i="13"/>
  <c r="D60" i="13"/>
  <c r="D60" i="5"/>
  <c r="F60" i="5"/>
  <c r="E11" i="7" l="1"/>
  <c r="E10" i="7" s="1"/>
  <c r="E8" i="7"/>
  <c r="M161" i="13"/>
  <c r="Q136" i="2"/>
  <c r="Q142" i="2" s="1"/>
  <c r="Q143" i="2" s="1"/>
  <c r="E45" i="5"/>
  <c r="S223" i="2"/>
  <c r="U220" i="2"/>
  <c r="S202" i="2"/>
  <c r="U218" i="2"/>
  <c r="R79" i="13"/>
  <c r="U221" i="2"/>
  <c r="U172" i="2"/>
  <c r="W22" i="13"/>
  <c r="U222" i="2"/>
  <c r="U219" i="2"/>
  <c r="C30" i="5"/>
  <c r="R74" i="2"/>
  <c r="L146" i="13"/>
  <c r="Q81" i="13"/>
  <c r="S215" i="2"/>
  <c r="U188" i="2"/>
  <c r="O81" i="13"/>
  <c r="F26" i="7"/>
  <c r="C30" i="13"/>
  <c r="C19" i="7"/>
  <c r="L226" i="2"/>
  <c r="H235" i="2" s="1"/>
  <c r="X22" i="13"/>
  <c r="E45" i="13"/>
  <c r="K81" i="13"/>
  <c r="V42" i="13"/>
  <c r="N81" i="13"/>
  <c r="C24" i="5"/>
  <c r="R130" i="2"/>
  <c r="L140" i="13"/>
  <c r="U186" i="2"/>
  <c r="S198" i="2"/>
  <c r="S216" i="2"/>
  <c r="S205" i="2"/>
  <c r="N79" i="13"/>
  <c r="P79" i="13"/>
  <c r="R88" i="2"/>
  <c r="S88" i="2" s="1"/>
  <c r="C24" i="13"/>
  <c r="S85" i="2"/>
  <c r="G30" i="13" s="1"/>
  <c r="U190" i="2"/>
  <c r="Z59" i="13" s="1"/>
  <c r="R80" i="13"/>
  <c r="M79" i="13"/>
  <c r="M226" i="2"/>
  <c r="I235" i="2" s="1"/>
  <c r="H226" i="2"/>
  <c r="L51" i="5" s="1"/>
  <c r="L54" i="5" s="1"/>
  <c r="S222" i="2"/>
  <c r="C37" i="5"/>
  <c r="S184" i="2"/>
  <c r="Y22" i="13"/>
  <c r="S177" i="2"/>
  <c r="C43" i="7"/>
  <c r="N80" i="13"/>
  <c r="L132" i="13"/>
  <c r="P81" i="13"/>
  <c r="G50" i="5"/>
  <c r="R226" i="2"/>
  <c r="N235" i="2" s="1"/>
  <c r="L153" i="13"/>
  <c r="Q79" i="13"/>
  <c r="M81" i="13"/>
  <c r="C17" i="13"/>
  <c r="C37" i="13"/>
  <c r="L135" i="13"/>
  <c r="B25" i="7"/>
  <c r="O226" i="2"/>
  <c r="S51" i="5" s="1"/>
  <c r="S54" i="5" s="1"/>
  <c r="P80" i="13"/>
  <c r="AA22" i="13"/>
  <c r="M229" i="2"/>
  <c r="Q56" i="5" s="1"/>
  <c r="C17" i="5"/>
  <c r="N230" i="2"/>
  <c r="L102" i="2" s="1"/>
  <c r="C20" i="13"/>
  <c r="D36" i="7"/>
  <c r="H8" i="7" s="1"/>
  <c r="S219" i="2"/>
  <c r="S227" i="2"/>
  <c r="C11" i="5" s="1"/>
  <c r="H180" i="16" s="1"/>
  <c r="X53" i="13"/>
  <c r="R81" i="13"/>
  <c r="B24" i="7"/>
  <c r="O229" i="2"/>
  <c r="K234" i="2" s="1"/>
  <c r="S209" i="2"/>
  <c r="U183" i="2"/>
  <c r="U184" i="2" s="1"/>
  <c r="S159" i="2"/>
  <c r="U195" i="2"/>
  <c r="U191" i="2"/>
  <c r="U194" i="2"/>
  <c r="U193" i="2"/>
  <c r="S167" i="2"/>
  <c r="K226" i="2"/>
  <c r="G235" i="2" s="1"/>
  <c r="K229" i="2"/>
  <c r="G106" i="13" s="1"/>
  <c r="L76" i="2"/>
  <c r="Q76" i="2" s="1"/>
  <c r="F54" i="7"/>
  <c r="U187" i="2"/>
  <c r="Z22" i="13"/>
  <c r="O80" i="13"/>
  <c r="M132" i="13"/>
  <c r="E17" i="13"/>
  <c r="E17" i="5"/>
  <c r="R229" i="2"/>
  <c r="H126" i="13" s="1"/>
  <c r="L229" i="2"/>
  <c r="P56" i="5" s="1"/>
  <c r="S228" i="2"/>
  <c r="C21" i="5" s="1"/>
  <c r="L79" i="13"/>
  <c r="Q229" i="2"/>
  <c r="M234" i="2" s="1"/>
  <c r="B14" i="7"/>
  <c r="C23" i="7"/>
  <c r="D52" i="7"/>
  <c r="F29" i="7"/>
  <c r="B57" i="7"/>
  <c r="H30" i="7"/>
  <c r="E51" i="7"/>
  <c r="D44" i="7"/>
  <c r="E20" i="7"/>
  <c r="D55" i="7"/>
  <c r="B18" i="7"/>
  <c r="C51" i="7"/>
  <c r="F37" i="7"/>
  <c r="D18" i="7"/>
  <c r="B44" i="7"/>
  <c r="H41" i="7"/>
  <c r="B74" i="7"/>
  <c r="D92" i="7"/>
  <c r="D16" i="7"/>
  <c r="H35" i="7"/>
  <c r="F40" i="7"/>
  <c r="H60" i="7"/>
  <c r="H84" i="7"/>
  <c r="H63" i="7"/>
  <c r="C82" i="7"/>
  <c r="E100" i="7"/>
  <c r="B87" i="7"/>
  <c r="D111" i="7"/>
  <c r="C26" i="7"/>
  <c r="C37" i="7"/>
  <c r="E61" i="7"/>
  <c r="B86" i="7"/>
  <c r="E64" i="7"/>
  <c r="G82" i="7"/>
  <c r="B101" i="7"/>
  <c r="F83" i="7"/>
  <c r="F109" i="7"/>
  <c r="D45" i="7"/>
  <c r="C93" i="7"/>
  <c r="F14" i="7"/>
  <c r="C27" i="7"/>
  <c r="H56" i="7"/>
  <c r="H31" i="7"/>
  <c r="D59" i="7"/>
  <c r="C33" i="7"/>
  <c r="H16" i="7"/>
  <c r="C47" i="7"/>
  <c r="H27" i="7"/>
  <c r="C58" i="7"/>
  <c r="E25" i="7"/>
  <c r="B54" i="7"/>
  <c r="E40" i="7"/>
  <c r="C21" i="7"/>
  <c r="E47" i="7"/>
  <c r="B51" i="7"/>
  <c r="D76" i="7"/>
  <c r="F94" i="7"/>
  <c r="C31" i="7"/>
  <c r="C42" i="7"/>
  <c r="C45" i="7"/>
  <c r="G63" i="7"/>
  <c r="D88" i="7"/>
  <c r="C66" i="7"/>
  <c r="E84" i="7"/>
  <c r="B39" i="7"/>
  <c r="F91" i="7"/>
  <c r="F18" i="7"/>
  <c r="E32" i="7"/>
  <c r="G49" i="7"/>
  <c r="D64" i="7"/>
  <c r="H88" i="7"/>
  <c r="G66" i="7"/>
  <c r="B85" i="7"/>
  <c r="D25" i="7"/>
  <c r="C88" i="7"/>
  <c r="H111" i="7"/>
  <c r="C61" i="7"/>
  <c r="D97" i="7"/>
  <c r="F116" i="7"/>
  <c r="F71" i="7"/>
  <c r="F103" i="7"/>
  <c r="H121" i="7"/>
  <c r="F128" i="7"/>
  <c r="H146" i="7"/>
  <c r="C165" i="7"/>
  <c r="E183" i="7"/>
  <c r="D39" i="7"/>
  <c r="B19" i="7"/>
  <c r="E17" i="7"/>
  <c r="E29" i="7"/>
  <c r="C59" i="7"/>
  <c r="E36" i="7"/>
  <c r="E15" i="7"/>
  <c r="E35" i="7"/>
  <c r="D20" i="7"/>
  <c r="F50" i="7"/>
  <c r="F33" i="7"/>
  <c r="C13" i="7"/>
  <c r="B30" i="7"/>
  <c r="E57" i="7"/>
  <c r="H43" i="7"/>
  <c r="E23" i="7"/>
  <c r="D50" i="7"/>
  <c r="G59" i="7"/>
  <c r="F78" i="7"/>
  <c r="B15" i="7"/>
  <c r="E37" i="7"/>
  <c r="E48" i="7"/>
  <c r="F48" i="7"/>
  <c r="F66" i="7"/>
  <c r="C91" i="7"/>
  <c r="E68" i="7"/>
  <c r="G86" i="7"/>
  <c r="D57" i="7"/>
  <c r="C96" i="7"/>
  <c r="B26" i="7"/>
  <c r="C38" i="7"/>
  <c r="G53" i="7"/>
  <c r="G67" i="7"/>
  <c r="G91" i="7"/>
  <c r="B69" i="7"/>
  <c r="D87" i="7"/>
  <c r="F43" i="7"/>
  <c r="G92" i="7"/>
  <c r="C114" i="7"/>
  <c r="G65" i="7"/>
  <c r="D100" i="7"/>
  <c r="H20" i="7"/>
  <c r="B34" i="7"/>
  <c r="E16" i="7"/>
  <c r="B41" i="7"/>
  <c r="H18" i="7"/>
  <c r="B40" i="7"/>
  <c r="D28" i="7"/>
  <c r="E53" i="7"/>
  <c r="B37" i="7"/>
  <c r="B20" i="7"/>
  <c r="H32" i="7"/>
  <c r="F13" i="7"/>
  <c r="F49" i="7"/>
  <c r="C29" i="7"/>
  <c r="C53" i="7"/>
  <c r="F62" i="7"/>
  <c r="H80" i="7"/>
  <c r="C24" i="7"/>
  <c r="E49" i="7"/>
  <c r="C54" i="7"/>
  <c r="F52" i="7"/>
  <c r="B70" i="7"/>
  <c r="B94" i="7"/>
  <c r="G70" i="7"/>
  <c r="B89" i="7"/>
  <c r="C64" i="7"/>
  <c r="E99" i="7"/>
  <c r="E33" i="7"/>
  <c r="E44" i="7"/>
  <c r="F56" i="7"/>
  <c r="F70" i="7"/>
  <c r="C95" i="7"/>
  <c r="D71" i="7"/>
  <c r="F89" i="7"/>
  <c r="G60" i="7"/>
  <c r="C97" i="7"/>
  <c r="E116" i="7"/>
  <c r="D70" i="7"/>
  <c r="H102" i="7"/>
  <c r="C121" i="7"/>
  <c r="G80" i="7"/>
  <c r="C108" i="7"/>
  <c r="F84" i="7"/>
  <c r="C133" i="7"/>
  <c r="E151" i="7"/>
  <c r="G169" i="7"/>
  <c r="B188" i="7"/>
  <c r="H14" i="7"/>
  <c r="B62" i="7"/>
  <c r="G62" i="7"/>
  <c r="D99" i="7"/>
  <c r="H107" i="7"/>
  <c r="F22" i="7"/>
  <c r="F38" i="7"/>
  <c r="H19" i="7"/>
  <c r="D43" i="7"/>
  <c r="F20" i="7"/>
  <c r="D42" i="7"/>
  <c r="D32" i="7"/>
  <c r="D56" i="7"/>
  <c r="H39" i="7"/>
  <c r="H22" i="7"/>
  <c r="C39" i="7"/>
  <c r="H15" i="7"/>
  <c r="B53" i="7"/>
  <c r="B32" i="7"/>
  <c r="E55" i="7"/>
  <c r="H64" i="7"/>
  <c r="C83" i="7"/>
  <c r="D33" i="7"/>
  <c r="G55" i="7"/>
  <c r="E60" i="7"/>
  <c r="B56" i="7"/>
  <c r="H72" i="7"/>
  <c r="D17" i="7"/>
  <c r="B73" i="7"/>
  <c r="D91" i="7"/>
  <c r="G68" i="7"/>
  <c r="C102" i="7"/>
  <c r="B46" i="7"/>
  <c r="G50" i="7"/>
  <c r="E59" i="7"/>
  <c r="E73" i="7"/>
  <c r="F19" i="7"/>
  <c r="F73" i="7"/>
  <c r="H91" i="7"/>
  <c r="D65" i="7"/>
  <c r="C100" i="7"/>
  <c r="G118" i="7"/>
  <c r="H74" i="7"/>
  <c r="C105" i="7"/>
  <c r="E18" i="7"/>
  <c r="D85" i="7"/>
  <c r="E110" i="7"/>
  <c r="G100" i="7"/>
  <c r="E135" i="7"/>
  <c r="G153" i="7"/>
  <c r="B172" i="7"/>
  <c r="D190" i="7"/>
  <c r="D24" i="7"/>
  <c r="H5" i="7" s="1"/>
  <c r="H40" i="7"/>
  <c r="F21" i="7"/>
  <c r="H47" i="7"/>
  <c r="D22" i="7"/>
  <c r="F44" i="7"/>
  <c r="C35" i="7"/>
  <c r="B13" i="7"/>
  <c r="C46" i="7"/>
  <c r="C25" i="7"/>
  <c r="B42" i="7"/>
  <c r="F25" i="7"/>
  <c r="H55" i="7"/>
  <c r="H34" i="7"/>
  <c r="G57" i="7"/>
  <c r="C67" i="7"/>
  <c r="E85" i="7"/>
  <c r="E42" i="7"/>
  <c r="D19" i="7"/>
  <c r="E27" i="7"/>
  <c r="H58" i="7"/>
  <c r="G75" i="7"/>
  <c r="C40" i="7"/>
  <c r="D75" i="7"/>
  <c r="F93" i="7"/>
  <c r="D73" i="7"/>
  <c r="E104" i="7"/>
  <c r="G51" i="7"/>
  <c r="E56" i="7"/>
  <c r="C28" i="7"/>
  <c r="H76" i="7"/>
  <c r="B31" i="7"/>
  <c r="H75" i="7"/>
  <c r="C94" i="7"/>
  <c r="H69" i="7"/>
  <c r="G102" i="7"/>
  <c r="B121" i="7"/>
  <c r="E79" i="7"/>
  <c r="E107" i="7"/>
  <c r="C32" i="7"/>
  <c r="H89" i="7"/>
  <c r="G112" i="7"/>
  <c r="B110" i="7"/>
  <c r="G137" i="7"/>
  <c r="B156" i="7"/>
  <c r="D174" i="7"/>
  <c r="F192" i="7"/>
  <c r="D34" i="7"/>
  <c r="F74" i="7"/>
  <c r="H71" i="7"/>
  <c r="H28" i="7"/>
  <c r="E45" i="7"/>
  <c r="D23" i="7"/>
  <c r="C50" i="7"/>
  <c r="D26" i="7"/>
  <c r="H46" i="7"/>
  <c r="B38" i="7"/>
  <c r="D15" i="7"/>
  <c r="B49" i="7"/>
  <c r="B28" i="7"/>
  <c r="H44" i="7"/>
  <c r="E28" i="7"/>
  <c r="G58" i="7"/>
  <c r="D38" i="7"/>
  <c r="B60" i="7"/>
  <c r="E69" i="7"/>
  <c r="G87" i="7"/>
  <c r="F51" i="7"/>
  <c r="E24" i="7"/>
  <c r="F32" i="7"/>
  <c r="H25" i="7"/>
  <c r="C79" i="7"/>
  <c r="H53" i="7"/>
  <c r="F77" i="7"/>
  <c r="H95" i="7"/>
  <c r="H77" i="7"/>
  <c r="G106" i="7"/>
  <c r="B58" i="7"/>
  <c r="D14" i="7"/>
  <c r="F39" i="7"/>
  <c r="G79" i="7"/>
  <c r="C56" i="7"/>
  <c r="C78" i="7"/>
  <c r="E96" i="7"/>
  <c r="E74" i="7"/>
  <c r="B105" i="7"/>
  <c r="D13" i="7"/>
  <c r="B84" i="7"/>
  <c r="G109" i="7"/>
  <c r="E50" i="7"/>
  <c r="E94" i="7"/>
  <c r="B115" i="7"/>
  <c r="C119" i="7"/>
  <c r="B140" i="7"/>
  <c r="D158" i="7"/>
  <c r="F176" i="7"/>
  <c r="D40" i="7"/>
  <c r="H42" i="7"/>
  <c r="D80" i="7"/>
  <c r="F28" i="7"/>
  <c r="B16" i="7"/>
  <c r="D37" i="7"/>
  <c r="E19" i="7"/>
  <c r="B27" i="7"/>
  <c r="D98" i="7"/>
  <c r="H130" i="7"/>
  <c r="C181" i="7"/>
  <c r="C44" i="7"/>
  <c r="B81" i="7"/>
  <c r="D89" i="7"/>
  <c r="D62" i="7"/>
  <c r="F104" i="7"/>
  <c r="H65" i="7"/>
  <c r="B107" i="7"/>
  <c r="D112" i="7"/>
  <c r="B144" i="7"/>
  <c r="F168" i="7"/>
  <c r="C193" i="7"/>
  <c r="G85" i="7"/>
  <c r="D133" i="7"/>
  <c r="F151" i="7"/>
  <c r="H169" i="7"/>
  <c r="C188" i="7"/>
  <c r="E206" i="7"/>
  <c r="G127" i="7"/>
  <c r="F30" i="7"/>
  <c r="B36" i="7"/>
  <c r="C75" i="7"/>
  <c r="E72" i="7"/>
  <c r="B63" i="7"/>
  <c r="H115" i="7"/>
  <c r="E87" i="7"/>
  <c r="G117" i="7"/>
  <c r="C92" i="7"/>
  <c r="C120" i="7"/>
  <c r="F132" i="7"/>
  <c r="C157" i="7"/>
  <c r="G181" i="7"/>
  <c r="H202" i="7"/>
  <c r="G124" i="7"/>
  <c r="B143" i="7"/>
  <c r="D161" i="7"/>
  <c r="F179" i="7"/>
  <c r="H197" i="7"/>
  <c r="H108" i="7"/>
  <c r="E137" i="7"/>
  <c r="G155" i="7"/>
  <c r="B174" i="7"/>
  <c r="D192" i="7"/>
  <c r="H123" i="7"/>
  <c r="B197" i="7"/>
  <c r="H222" i="7"/>
  <c r="C241" i="7"/>
  <c r="E259" i="7"/>
  <c r="G277" i="7"/>
  <c r="F181" i="7"/>
  <c r="B219" i="7"/>
  <c r="C49" i="7"/>
  <c r="C41" i="7"/>
  <c r="B82" i="7"/>
  <c r="D53" i="7"/>
  <c r="F88" i="7"/>
  <c r="D101" i="7"/>
  <c r="D142" i="7"/>
  <c r="G185" i="7"/>
  <c r="D68" i="7"/>
  <c r="F85" i="7"/>
  <c r="H97" i="7"/>
  <c r="B68" i="7"/>
  <c r="B108" i="7"/>
  <c r="G72" i="7"/>
  <c r="H109" i="7"/>
  <c r="H122" i="7"/>
  <c r="E147" i="7"/>
  <c r="E171" i="7"/>
  <c r="E195" i="7"/>
  <c r="E101" i="7"/>
  <c r="F135" i="7"/>
  <c r="H153" i="7"/>
  <c r="C172" i="7"/>
  <c r="E190" i="7"/>
  <c r="G56" i="7"/>
  <c r="B130" i="7"/>
  <c r="F42" i="7"/>
  <c r="E43" i="7"/>
  <c r="E81" i="7"/>
  <c r="B77" i="7"/>
  <c r="C72" i="7"/>
  <c r="D119" i="7"/>
  <c r="D94" i="7"/>
  <c r="F120" i="7"/>
  <c r="E97" i="7"/>
  <c r="F47" i="7"/>
  <c r="B136" i="7"/>
  <c r="B160" i="7"/>
  <c r="F184" i="7"/>
  <c r="C205" i="7"/>
  <c r="B127" i="7"/>
  <c r="D145" i="7"/>
  <c r="F163" i="7"/>
  <c r="H181" i="7"/>
  <c r="C200" i="7"/>
  <c r="B118" i="7"/>
  <c r="G139" i="7"/>
  <c r="B158" i="7"/>
  <c r="D176" i="7"/>
  <c r="F194" i="7"/>
  <c r="B133" i="7"/>
  <c r="C206" i="7"/>
  <c r="C225" i="7"/>
  <c r="E41" i="7"/>
  <c r="F23" i="7"/>
  <c r="F61" i="7"/>
  <c r="F82" i="7"/>
  <c r="B112" i="7"/>
  <c r="H105" i="7"/>
  <c r="F144" i="7"/>
  <c r="H52" i="7"/>
  <c r="F86" i="7"/>
  <c r="C90" i="7"/>
  <c r="D103" i="7"/>
  <c r="G73" i="7"/>
  <c r="H110" i="7"/>
  <c r="E78" i="7"/>
  <c r="D113" i="7"/>
  <c r="G125" i="7"/>
  <c r="D150" i="7"/>
  <c r="H174" i="7"/>
  <c r="G197" i="7"/>
  <c r="F110" i="7"/>
  <c r="H137" i="7"/>
  <c r="C156" i="7"/>
  <c r="E174" i="7"/>
  <c r="G192" i="7"/>
  <c r="G77" i="7"/>
  <c r="D132" i="7"/>
  <c r="C55" i="7"/>
  <c r="B52" i="7"/>
  <c r="C87" i="7"/>
  <c r="F81" i="7"/>
  <c r="D81" i="7"/>
  <c r="C122" i="7"/>
  <c r="H98" i="7"/>
  <c r="D41" i="7"/>
  <c r="H101" i="7"/>
  <c r="B80" i="7"/>
  <c r="H138" i="7"/>
  <c r="E163" i="7"/>
  <c r="E187" i="7"/>
  <c r="H33" i="7"/>
  <c r="D129" i="7"/>
  <c r="F147" i="7"/>
  <c r="H165" i="7"/>
  <c r="C184" i="7"/>
  <c r="E202" i="7"/>
  <c r="G123" i="7"/>
  <c r="B142" i="7"/>
  <c r="D160" i="7"/>
  <c r="F178" i="7"/>
  <c r="H196" i="7"/>
  <c r="C142" i="7"/>
  <c r="C209" i="7"/>
  <c r="E227" i="7"/>
  <c r="G245" i="7"/>
  <c r="B264" i="7"/>
  <c r="G126" i="7"/>
  <c r="H199" i="7"/>
  <c r="F223" i="7"/>
  <c r="H241" i="7"/>
  <c r="C260" i="7"/>
  <c r="E278" i="7"/>
  <c r="F177" i="7"/>
  <c r="B218" i="7"/>
  <c r="D236" i="7"/>
  <c r="F254" i="7"/>
  <c r="H272" i="7"/>
  <c r="E228" i="7"/>
  <c r="D285" i="7"/>
  <c r="B33" i="7"/>
  <c r="F17" i="7"/>
  <c r="G71" i="7"/>
  <c r="H79" i="7"/>
  <c r="C62" i="7"/>
  <c r="D114" i="7"/>
  <c r="D117" i="7"/>
  <c r="C149" i="7"/>
  <c r="B17" i="7"/>
  <c r="H92" i="7"/>
  <c r="G94" i="7"/>
  <c r="E112" i="7"/>
  <c r="F80" i="7"/>
  <c r="G113" i="7"/>
  <c r="C84" i="7"/>
  <c r="C116" i="7"/>
  <c r="C129" i="7"/>
  <c r="C153" i="7"/>
  <c r="G177" i="7"/>
  <c r="B200" i="7"/>
  <c r="G119" i="7"/>
  <c r="C140" i="7"/>
  <c r="E158" i="7"/>
  <c r="G176" i="7"/>
  <c r="B195" i="7"/>
  <c r="B96" i="7"/>
  <c r="F134" i="7"/>
  <c r="B29" i="7"/>
  <c r="D58" i="7"/>
  <c r="E93" i="7"/>
  <c r="C86" i="7"/>
  <c r="E90" i="7"/>
  <c r="H49" i="7"/>
  <c r="D102" i="7"/>
  <c r="D61" i="7"/>
  <c r="G104" i="7"/>
  <c r="C103" i="7"/>
  <c r="G141" i="7"/>
  <c r="D166" i="7"/>
  <c r="H190" i="7"/>
  <c r="B72" i="7"/>
  <c r="F131" i="7"/>
  <c r="H149" i="7"/>
  <c r="C168" i="7"/>
  <c r="E186" i="7"/>
  <c r="G204" i="7"/>
  <c r="B126" i="7"/>
  <c r="D144" i="7"/>
  <c r="F162" i="7"/>
  <c r="H180" i="7"/>
  <c r="C199" i="7"/>
  <c r="D151" i="7"/>
  <c r="E211" i="7"/>
  <c r="G229" i="7"/>
  <c r="B248" i="7"/>
  <c r="D266" i="7"/>
  <c r="H135" i="7"/>
  <c r="F207" i="7"/>
  <c r="H225" i="7"/>
  <c r="C244" i="7"/>
  <c r="E262" i="7"/>
  <c r="D74" i="7"/>
  <c r="G186" i="7"/>
  <c r="D220" i="7"/>
  <c r="F238" i="7"/>
  <c r="H256" i="7"/>
  <c r="C275" i="7"/>
  <c r="F237" i="7"/>
  <c r="F287" i="7"/>
  <c r="B45" i="7"/>
  <c r="F55" i="7"/>
  <c r="E58" i="7"/>
  <c r="B97" i="7"/>
  <c r="F105" i="7"/>
  <c r="F64" i="7"/>
  <c r="D106" i="7"/>
  <c r="F63" i="7"/>
  <c r="D105" i="7"/>
  <c r="E105" i="7"/>
  <c r="H142" i="7"/>
  <c r="H166" i="7"/>
  <c r="E191" i="7"/>
  <c r="F76" i="7"/>
  <c r="E21" i="7"/>
  <c r="H51" i="7"/>
  <c r="B90" i="7"/>
  <c r="C98" i="7"/>
  <c r="E80" i="7"/>
  <c r="H118" i="7"/>
  <c r="F119" i="7"/>
  <c r="F160" i="7"/>
  <c r="D51" i="7"/>
  <c r="H21" i="7"/>
  <c r="H29" i="7"/>
  <c r="D115" i="7"/>
  <c r="D86" i="7"/>
  <c r="C117" i="7"/>
  <c r="B91" i="7"/>
  <c r="B119" i="7"/>
  <c r="B132" i="7"/>
  <c r="F156" i="7"/>
  <c r="F180" i="7"/>
  <c r="D202" i="7"/>
  <c r="C124" i="7"/>
  <c r="E142" i="7"/>
  <c r="G160" i="7"/>
  <c r="B179" i="7"/>
  <c r="D197" i="7"/>
  <c r="F106" i="7"/>
  <c r="H136" i="7"/>
  <c r="F41" i="7"/>
  <c r="D21" i="7"/>
  <c r="E26" i="7"/>
  <c r="G90" i="7"/>
  <c r="F98" i="7"/>
  <c r="E63" i="7"/>
  <c r="G105" i="7"/>
  <c r="C68" i="7"/>
  <c r="F107" i="7"/>
  <c r="F114" i="7"/>
  <c r="C145" i="7"/>
  <c r="C169" i="7"/>
  <c r="G193" i="7"/>
  <c r="D90" i="7"/>
  <c r="H133" i="7"/>
  <c r="C152" i="7"/>
  <c r="E170" i="7"/>
  <c r="G188" i="7"/>
  <c r="B207" i="7"/>
  <c r="D128" i="7"/>
  <c r="F146" i="7"/>
  <c r="H164" i="7"/>
  <c r="C183" i="7"/>
  <c r="E201" i="7"/>
  <c r="E160" i="7"/>
  <c r="G213" i="7"/>
  <c r="B232" i="7"/>
  <c r="D250" i="7"/>
  <c r="F268" i="7"/>
  <c r="B145" i="7"/>
  <c r="H209" i="7"/>
  <c r="C228" i="7"/>
  <c r="E246" i="7"/>
  <c r="G264" i="7"/>
  <c r="F122" i="7"/>
  <c r="H195" i="7"/>
  <c r="F222" i="7"/>
  <c r="H240" i="7"/>
  <c r="C259" i="7"/>
  <c r="E277" i="7"/>
  <c r="G246" i="7"/>
  <c r="H289" i="7"/>
  <c r="F57" i="7"/>
  <c r="E65" i="7"/>
  <c r="B65" i="7"/>
  <c r="C16" i="7"/>
  <c r="C110" i="7"/>
  <c r="E71" i="7"/>
  <c r="C109" i="7"/>
  <c r="D69" i="7"/>
  <c r="B50" i="7"/>
  <c r="E13" i="7"/>
  <c r="C60" i="7"/>
  <c r="E82" i="7"/>
  <c r="G98" i="7"/>
  <c r="E62" i="7"/>
  <c r="D66" i="7"/>
  <c r="H162" i="7"/>
  <c r="F24" i="7"/>
  <c r="B47" i="7"/>
  <c r="H61" i="7"/>
  <c r="C118" i="7"/>
  <c r="B92" i="7"/>
  <c r="B120" i="7"/>
  <c r="G96" i="7"/>
  <c r="D29" i="7"/>
  <c r="H134" i="7"/>
  <c r="E159" i="7"/>
  <c r="B184" i="7"/>
  <c r="F204" i="7"/>
  <c r="E126" i="7"/>
  <c r="G144" i="7"/>
  <c r="B163" i="7"/>
  <c r="D181" i="7"/>
  <c r="F199" i="7"/>
  <c r="G115" i="7"/>
  <c r="C139" i="7"/>
  <c r="F53" i="7"/>
  <c r="E46" i="7"/>
  <c r="D49" i="7"/>
  <c r="D95" i="7"/>
  <c r="H103" i="7"/>
  <c r="C69" i="7"/>
  <c r="F108" i="7"/>
  <c r="H73" i="7"/>
  <c r="B111" i="7"/>
  <c r="E123" i="7"/>
  <c r="B148" i="7"/>
  <c r="F172" i="7"/>
  <c r="B196" i="7"/>
  <c r="G103" i="7"/>
  <c r="C136" i="7"/>
  <c r="E154" i="7"/>
  <c r="G172" i="7"/>
  <c r="B191" i="7"/>
  <c r="B64" i="7"/>
  <c r="F130" i="7"/>
  <c r="H148" i="7"/>
  <c r="C167" i="7"/>
  <c r="E185" i="7"/>
  <c r="G203" i="7"/>
  <c r="F169" i="7"/>
  <c r="B216" i="7"/>
  <c r="D234" i="7"/>
  <c r="F252" i="7"/>
  <c r="H270" i="7"/>
  <c r="C154" i="7"/>
  <c r="D27" i="7"/>
  <c r="D48" i="7"/>
  <c r="H11" i="7" s="1"/>
  <c r="C30" i="7"/>
  <c r="B109" i="7"/>
  <c r="B79" i="7"/>
  <c r="B67" i="7"/>
  <c r="F36" i="7"/>
  <c r="H50" i="7"/>
  <c r="B98" i="7"/>
  <c r="D138" i="7"/>
  <c r="G128" i="7"/>
  <c r="H201" i="7"/>
  <c r="C63" i="7"/>
  <c r="B76" i="7"/>
  <c r="H126" i="7"/>
  <c r="H112" i="7"/>
  <c r="D193" i="7"/>
  <c r="E169" i="7"/>
  <c r="D218" i="7"/>
  <c r="C273" i="7"/>
  <c r="G216" i="7"/>
  <c r="B251" i="7"/>
  <c r="C276" i="7"/>
  <c r="C211" i="7"/>
  <c r="C243" i="7"/>
  <c r="D268" i="7"/>
  <c r="B265" i="7"/>
  <c r="C22" i="7"/>
  <c r="E77" i="7"/>
  <c r="D83" i="7"/>
  <c r="H100" i="7"/>
  <c r="H82" i="7"/>
  <c r="G121" i="7"/>
  <c r="E102" i="7"/>
  <c r="H116" i="7"/>
  <c r="F148" i="7"/>
  <c r="B176" i="7"/>
  <c r="C201" i="7"/>
  <c r="D125" i="7"/>
  <c r="F143" i="7"/>
  <c r="H161" i="7"/>
  <c r="C180" i="7"/>
  <c r="E198" i="7"/>
  <c r="C111" i="7"/>
  <c r="B138" i="7"/>
  <c r="H83" i="7"/>
  <c r="E70" i="7"/>
  <c r="H170" i="7"/>
  <c r="D153" i="7"/>
  <c r="E129" i="7"/>
  <c r="B162" i="7"/>
  <c r="F186" i="7"/>
  <c r="C126" i="7"/>
  <c r="H210" i="7"/>
  <c r="E235" i="7"/>
  <c r="B260" i="7"/>
  <c r="E124" i="7"/>
  <c r="B211" i="7"/>
  <c r="F235" i="7"/>
  <c r="F259" i="7"/>
  <c r="D127" i="7"/>
  <c r="G211" i="7"/>
  <c r="G235" i="7"/>
  <c r="D260" i="7"/>
  <c r="H191" i="7"/>
  <c r="G284" i="7"/>
  <c r="C70" i="7"/>
  <c r="C113" i="7"/>
  <c r="G149" i="7"/>
  <c r="D137" i="7"/>
  <c r="C73" i="7"/>
  <c r="B21" i="7"/>
  <c r="C57" i="7"/>
  <c r="G101" i="7"/>
  <c r="C141" i="7"/>
  <c r="B131" i="7"/>
  <c r="C204" i="7"/>
  <c r="H68" i="7"/>
  <c r="G81" i="7"/>
  <c r="G129" i="7"/>
  <c r="B122" i="7"/>
  <c r="F195" i="7"/>
  <c r="G171" i="7"/>
  <c r="F220" i="7"/>
  <c r="E275" i="7"/>
  <c r="D221" i="7"/>
  <c r="D253" i="7"/>
  <c r="H131" i="7"/>
  <c r="E213" i="7"/>
  <c r="E245" i="7"/>
  <c r="F270" i="7"/>
  <c r="C274" i="7"/>
  <c r="D30" i="7"/>
  <c r="G83" i="7"/>
  <c r="H87" i="7"/>
  <c r="F113" i="7"/>
  <c r="G89" i="7"/>
  <c r="B23" i="7"/>
  <c r="D107" i="7"/>
  <c r="D67" i="7"/>
  <c r="H13" i="7"/>
  <c r="D162" i="7"/>
  <c r="B147" i="7"/>
  <c r="C123" i="7"/>
  <c r="D63" i="7"/>
  <c r="E111" i="7"/>
  <c r="H150" i="7"/>
  <c r="E138" i="7"/>
  <c r="D82" i="7"/>
  <c r="G187" i="7"/>
  <c r="F236" i="7"/>
  <c r="F102" i="7"/>
  <c r="E230" i="7"/>
  <c r="F255" i="7"/>
  <c r="B141" i="7"/>
  <c r="G215" i="7"/>
  <c r="G247" i="7"/>
  <c r="G279" i="7"/>
  <c r="G280" i="7"/>
  <c r="H38" i="7"/>
  <c r="E89" i="7"/>
  <c r="E92" i="7"/>
  <c r="B117" i="7"/>
  <c r="E95" i="7"/>
  <c r="H45" i="7"/>
  <c r="F111" i="7"/>
  <c r="E127" i="7"/>
  <c r="H154" i="7"/>
  <c r="D182" i="7"/>
  <c r="G205" i="7"/>
  <c r="H129" i="7"/>
  <c r="C148" i="7"/>
  <c r="E166" i="7"/>
  <c r="G184" i="7"/>
  <c r="B203" i="7"/>
  <c r="D124" i="7"/>
  <c r="B22" i="7"/>
  <c r="G110" i="7"/>
  <c r="D109" i="7"/>
  <c r="H194" i="7"/>
  <c r="F171" i="7"/>
  <c r="G143" i="7"/>
  <c r="D168" i="7"/>
  <c r="H192" i="7"/>
  <c r="B149" i="7"/>
  <c r="C217" i="7"/>
  <c r="G241" i="7"/>
  <c r="G265" i="7"/>
  <c r="F149" i="7"/>
  <c r="D217" i="7"/>
  <c r="D241" i="7"/>
  <c r="H265" i="7"/>
  <c r="E152" i="7"/>
  <c r="E217" i="7"/>
  <c r="B242" i="7"/>
  <c r="F266" i="7"/>
  <c r="C226" i="7"/>
  <c r="H36" i="7"/>
  <c r="G52" i="7"/>
  <c r="D77" i="7"/>
  <c r="G173" i="7"/>
  <c r="F155" i="7"/>
  <c r="G131" i="7"/>
  <c r="C163" i="7"/>
  <c r="C187" i="7"/>
  <c r="E128" i="7"/>
  <c r="B212" i="7"/>
  <c r="B236" i="7"/>
  <c r="F260" i="7"/>
  <c r="B129" i="7"/>
  <c r="F211" i="7"/>
  <c r="C236" i="7"/>
  <c r="G260" i="7"/>
  <c r="F129" i="7"/>
  <c r="D212" i="7"/>
  <c r="H236" i="7"/>
  <c r="H260" i="7"/>
  <c r="C76" i="7"/>
  <c r="E76" i="7"/>
  <c r="F59" i="7"/>
  <c r="G165" i="7"/>
  <c r="D149" i="7"/>
  <c r="E125" i="7"/>
  <c r="H67" i="7"/>
  <c r="H114" i="7"/>
  <c r="D154" i="7"/>
  <c r="G140" i="7"/>
  <c r="C99" i="7"/>
  <c r="B190" i="7"/>
  <c r="H238" i="7"/>
  <c r="D163" i="7"/>
  <c r="G232" i="7"/>
  <c r="H257" i="7"/>
  <c r="C150" i="7"/>
  <c r="H224" i="7"/>
  <c r="B250" i="7"/>
  <c r="C146" i="7"/>
  <c r="B283" i="7"/>
  <c r="D46" i="7"/>
  <c r="G95" i="7"/>
  <c r="C48" i="7"/>
  <c r="H119" i="7"/>
  <c r="F99" i="7"/>
  <c r="B75" i="7"/>
  <c r="E114" i="7"/>
  <c r="D130" i="7"/>
  <c r="G157" i="7"/>
  <c r="C185" i="7"/>
  <c r="C52" i="7"/>
  <c r="C132" i="7"/>
  <c r="E150" i="7"/>
  <c r="G168" i="7"/>
  <c r="B187" i="7"/>
  <c r="D205" i="7"/>
  <c r="F126" i="7"/>
  <c r="H23" i="7"/>
  <c r="H17" i="7"/>
  <c r="D121" i="7"/>
  <c r="B204" i="7"/>
  <c r="G180" i="7"/>
  <c r="C147" i="7"/>
  <c r="C171" i="7"/>
  <c r="G195" i="7"/>
  <c r="G162" i="7"/>
  <c r="B220" i="7"/>
  <c r="F244" i="7"/>
  <c r="C269" i="7"/>
  <c r="B161" i="7"/>
  <c r="C220" i="7"/>
  <c r="G244" i="7"/>
  <c r="G268" i="7"/>
  <c r="H163" i="7"/>
  <c r="H220" i="7"/>
  <c r="H244" i="7"/>
  <c r="E269" i="7"/>
  <c r="H239" i="7"/>
  <c r="D35" i="7"/>
  <c r="B95" i="7"/>
  <c r="G99" i="7"/>
  <c r="D186" i="7"/>
  <c r="G164" i="7"/>
  <c r="H140" i="7"/>
  <c r="B166" i="7"/>
  <c r="F190" i="7"/>
  <c r="H139" i="7"/>
  <c r="H214" i="7"/>
  <c r="E239" i="7"/>
  <c r="E263" i="7"/>
  <c r="E140" i="7"/>
  <c r="B215" i="7"/>
  <c r="B239" i="7"/>
  <c r="F263" i="7"/>
  <c r="D143" i="7"/>
  <c r="C215" i="7"/>
  <c r="G239" i="7"/>
  <c r="D264" i="7"/>
  <c r="B217" i="7"/>
  <c r="G288" i="7"/>
  <c r="E39" i="7"/>
  <c r="F117" i="7"/>
  <c r="F115" i="7"/>
  <c r="E199" i="7"/>
  <c r="C176" i="7"/>
  <c r="E145" i="7"/>
  <c r="B170" i="7"/>
  <c r="B194" i="7"/>
  <c r="H155" i="7"/>
  <c r="H218" i="7"/>
  <c r="B124" i="7"/>
  <c r="B71" i="7"/>
  <c r="F100" i="7"/>
  <c r="H186" i="7"/>
  <c r="D165" i="7"/>
  <c r="E141" i="7"/>
  <c r="H99" i="7"/>
  <c r="F79" i="7"/>
  <c r="E175" i="7"/>
  <c r="G156" i="7"/>
  <c r="H132" i="7"/>
  <c r="B206" i="7"/>
  <c r="E243" i="7"/>
  <c r="E172" i="7"/>
  <c r="B235" i="7"/>
  <c r="B267" i="7"/>
  <c r="D159" i="7"/>
  <c r="C227" i="7"/>
  <c r="D252" i="7"/>
  <c r="G182" i="7"/>
  <c r="C292" i="7"/>
  <c r="D54" i="7"/>
  <c r="F35" i="7"/>
  <c r="E66" i="7"/>
  <c r="G122" i="7"/>
  <c r="E103" i="7"/>
  <c r="H81" i="7"/>
  <c r="H117" i="7"/>
  <c r="G133" i="7"/>
  <c r="C161" i="7"/>
  <c r="F188" i="7"/>
  <c r="H94" i="7"/>
  <c r="E134" i="7"/>
  <c r="G152" i="7"/>
  <c r="B171" i="7"/>
  <c r="D189" i="7"/>
  <c r="C20" i="7"/>
  <c r="H128" i="7"/>
  <c r="H54" i="7"/>
  <c r="F72" i="7"/>
  <c r="E121" i="7"/>
  <c r="E98" i="7"/>
  <c r="H189" i="7"/>
  <c r="B150" i="7"/>
  <c r="F174" i="7"/>
  <c r="F198" i="7"/>
  <c r="C174" i="7"/>
  <c r="E223" i="7"/>
  <c r="E247" i="7"/>
  <c r="B272" i="7"/>
  <c r="G174" i="7"/>
  <c r="B223" i="7"/>
  <c r="F247" i="7"/>
  <c r="C272" i="7"/>
  <c r="D126" i="7"/>
  <c r="C80" i="7"/>
  <c r="C104" i="7"/>
  <c r="G189" i="7"/>
  <c r="F167" i="7"/>
  <c r="C15" i="7"/>
  <c r="E34" i="7"/>
  <c r="E86" i="7"/>
  <c r="D178" i="7"/>
  <c r="B159" i="7"/>
  <c r="C135" i="7"/>
  <c r="E83" i="7"/>
  <c r="H254" i="7"/>
  <c r="G190" i="7"/>
  <c r="D237" i="7"/>
  <c r="D269" i="7"/>
  <c r="E168" i="7"/>
  <c r="E229" i="7"/>
  <c r="E261" i="7"/>
  <c r="C210" i="7"/>
  <c r="F34" i="7"/>
  <c r="F60" i="7"/>
  <c r="F69" i="7"/>
  <c r="F75" i="7"/>
  <c r="F31" i="7"/>
  <c r="F112" i="7"/>
  <c r="F87" i="7"/>
  <c r="G120" i="7"/>
  <c r="F136" i="7"/>
  <c r="B164" i="7"/>
  <c r="D194" i="7"/>
  <c r="B106" i="7"/>
  <c r="G136" i="7"/>
  <c r="B155" i="7"/>
  <c r="D173" i="7"/>
  <c r="F191" i="7"/>
  <c r="F68" i="7"/>
  <c r="C131" i="7"/>
  <c r="B66" i="7"/>
  <c r="F96" i="7"/>
  <c r="D134" i="7"/>
  <c r="H125" i="7"/>
  <c r="B199" i="7"/>
  <c r="H152" i="7"/>
  <c r="E177" i="7"/>
  <c r="B202" i="7"/>
  <c r="F185" i="7"/>
  <c r="D226" i="7"/>
  <c r="H250" i="7"/>
  <c r="H274" i="7"/>
  <c r="C186" i="7"/>
  <c r="E226" i="7"/>
  <c r="E250" i="7"/>
  <c r="B275" i="7"/>
  <c r="B189" i="7"/>
  <c r="F226" i="7"/>
  <c r="C251" i="7"/>
  <c r="G275" i="7"/>
  <c r="G262" i="7"/>
  <c r="E14" i="7"/>
  <c r="C36" i="7"/>
  <c r="H70" i="7"/>
  <c r="D206" i="7"/>
  <c r="B183" i="7"/>
  <c r="G147" i="7"/>
  <c r="D172" i="7"/>
  <c r="D196" i="7"/>
  <c r="B165" i="7"/>
  <c r="C221" i="7"/>
  <c r="C245" i="7"/>
  <c r="G269" i="7"/>
  <c r="F165" i="7"/>
  <c r="G220" i="7"/>
  <c r="D245" i="7"/>
  <c r="H269" i="7"/>
  <c r="C166" i="7"/>
  <c r="E221" i="7"/>
  <c r="B246" i="7"/>
  <c r="B270" i="7"/>
  <c r="C242" i="7"/>
  <c r="E294" i="7"/>
  <c r="E52" i="7"/>
  <c r="E167" i="7"/>
  <c r="F121" i="7"/>
  <c r="E75" i="7"/>
  <c r="F15" i="7"/>
  <c r="F183" i="7"/>
  <c r="F16" i="7"/>
  <c r="E108" i="7"/>
  <c r="H113" i="7"/>
  <c r="D198" i="7"/>
  <c r="B175" i="7"/>
  <c r="C151" i="7"/>
  <c r="G178" i="7"/>
  <c r="C257" i="7"/>
  <c r="C212" i="7"/>
  <c r="F239" i="7"/>
  <c r="F271" i="7"/>
  <c r="B205" i="7"/>
  <c r="G231" i="7"/>
  <c r="G263" i="7"/>
  <c r="D219" i="7"/>
  <c r="F46" i="7"/>
  <c r="E30" i="7"/>
  <c r="C74" i="7"/>
  <c r="G84" i="7"/>
  <c r="E54" i="7"/>
  <c r="E115" i="7"/>
  <c r="D93" i="7"/>
  <c r="G61" i="7"/>
  <c r="E139" i="7"/>
  <c r="D170" i="7"/>
  <c r="F196" i="7"/>
  <c r="C115" i="7"/>
  <c r="B139" i="7"/>
  <c r="D157" i="7"/>
  <c r="F175" i="7"/>
  <c r="H193" i="7"/>
  <c r="H86" i="7"/>
  <c r="E133" i="7"/>
  <c r="F90" i="7"/>
  <c r="D110" i="7"/>
  <c r="D146" i="7"/>
  <c r="B135" i="7"/>
  <c r="E38" i="7"/>
  <c r="D156" i="7"/>
  <c r="D180" i="7"/>
  <c r="H204" i="7"/>
  <c r="D199" i="7"/>
  <c r="C229" i="7"/>
  <c r="G253" i="7"/>
  <c r="D278" i="7"/>
  <c r="F197" i="7"/>
  <c r="D229" i="7"/>
  <c r="H253" i="7"/>
  <c r="H277" i="7"/>
  <c r="E200" i="7"/>
  <c r="B230" i="7"/>
  <c r="B254" i="7"/>
  <c r="F278" i="7"/>
  <c r="E276" i="7"/>
  <c r="D72" i="7"/>
  <c r="D78" i="7"/>
  <c r="C125" i="7"/>
  <c r="D108" i="7"/>
  <c r="C192" i="7"/>
  <c r="F150" i="7"/>
  <c r="C175" i="7"/>
  <c r="G199" i="7"/>
  <c r="E176" i="7"/>
  <c r="B224" i="7"/>
  <c r="F248" i="7"/>
  <c r="F272" i="7"/>
  <c r="B177" i="7"/>
  <c r="C224" i="7"/>
  <c r="C248" i="7"/>
  <c r="G272" i="7"/>
  <c r="H179" i="7"/>
  <c r="D224" i="7"/>
  <c r="H248" i="7"/>
  <c r="E273" i="7"/>
  <c r="F253" i="7"/>
  <c r="G296" i="7"/>
  <c r="H37" i="7"/>
  <c r="B104" i="7"/>
  <c r="F140" i="7"/>
  <c r="E22" i="7"/>
  <c r="D177" i="7"/>
  <c r="B234" i="7"/>
  <c r="D118" i="7"/>
  <c r="E179" i="7"/>
  <c r="C164" i="7"/>
  <c r="D140" i="7"/>
  <c r="E162" i="7"/>
  <c r="F137" i="7"/>
  <c r="C138" i="7"/>
  <c r="G138" i="7"/>
  <c r="E257" i="7"/>
  <c r="E31" i="7"/>
  <c r="G161" i="7"/>
  <c r="B154" i="7"/>
  <c r="F202" i="7"/>
  <c r="H226" i="7"/>
  <c r="B276" i="7"/>
  <c r="B227" i="7"/>
  <c r="F275" i="7"/>
  <c r="G227" i="7"/>
  <c r="D276" i="7"/>
  <c r="H285" i="7"/>
  <c r="G74" i="7"/>
  <c r="B83" i="7"/>
  <c r="H62" i="7"/>
  <c r="E194" i="7"/>
  <c r="F154" i="7"/>
  <c r="B182" i="7"/>
  <c r="E109" i="7"/>
  <c r="F212" i="7"/>
  <c r="B240" i="7"/>
  <c r="F264" i="7"/>
  <c r="G142" i="7"/>
  <c r="F215" i="7"/>
  <c r="C240" i="7"/>
  <c r="C264" i="7"/>
  <c r="F145" i="7"/>
  <c r="D216" i="7"/>
  <c r="D240" i="7"/>
  <c r="H264" i="7"/>
  <c r="F221" i="7"/>
  <c r="D289" i="7"/>
  <c r="G132" i="7"/>
  <c r="D204" i="7"/>
  <c r="C277" i="7"/>
  <c r="D277" i="7"/>
  <c r="B278" i="7"/>
  <c r="D305" i="7"/>
  <c r="F323" i="7"/>
  <c r="H341" i="7"/>
  <c r="G210" i="7"/>
  <c r="H280" i="7"/>
  <c r="C299" i="7"/>
  <c r="E317" i="7"/>
  <c r="G335" i="7"/>
  <c r="E132" i="7"/>
  <c r="F261" i="7"/>
  <c r="F293" i="7"/>
  <c r="H311" i="7"/>
  <c r="C330" i="7"/>
  <c r="E348" i="7"/>
  <c r="C317" i="7"/>
  <c r="H361" i="7"/>
  <c r="F332" i="7"/>
  <c r="H294" i="7"/>
  <c r="D356" i="7"/>
  <c r="D282" i="7"/>
  <c r="B269" i="7"/>
  <c r="G97" i="7"/>
  <c r="E153" i="7"/>
  <c r="B266" i="7"/>
  <c r="B99" i="7"/>
  <c r="H198" i="7"/>
  <c r="H177" i="7"/>
  <c r="F65" i="7"/>
  <c r="E113" i="7"/>
  <c r="B208" i="7"/>
  <c r="C208" i="7"/>
  <c r="D175" i="7"/>
  <c r="C263" i="7"/>
  <c r="D96" i="7"/>
  <c r="C197" i="7"/>
  <c r="H156" i="7"/>
  <c r="E205" i="7"/>
  <c r="D230" i="7"/>
  <c r="H278" i="7"/>
  <c r="H229" i="7"/>
  <c r="B279" i="7"/>
  <c r="F230" i="7"/>
  <c r="C279" i="7"/>
  <c r="F291" i="7"/>
  <c r="B93" i="7"/>
  <c r="B103" i="7"/>
  <c r="E117" i="7"/>
  <c r="F203" i="7"/>
  <c r="E157" i="7"/>
  <c r="H184" i="7"/>
  <c r="G130" i="7"/>
  <c r="E215" i="7"/>
  <c r="H242" i="7"/>
  <c r="E267" i="7"/>
  <c r="E156" i="7"/>
  <c r="E218" i="7"/>
  <c r="B243" i="7"/>
  <c r="F267" i="7"/>
  <c r="B157" i="7"/>
  <c r="C219" i="7"/>
  <c r="G243" i="7"/>
  <c r="G267" i="7"/>
  <c r="B233" i="7"/>
  <c r="H59" i="7"/>
  <c r="D169" i="7"/>
  <c r="G146" i="7"/>
  <c r="D147" i="7"/>
  <c r="H147" i="7"/>
  <c r="H223" i="7"/>
  <c r="F307" i="7"/>
  <c r="H325" i="7"/>
  <c r="C344" i="7"/>
  <c r="H219" i="7"/>
  <c r="C283" i="7"/>
  <c r="E301" i="7"/>
  <c r="G319" i="7"/>
  <c r="B338" i="7"/>
  <c r="B169" i="7"/>
  <c r="G270" i="7"/>
  <c r="H295" i="7"/>
  <c r="C314" i="7"/>
  <c r="E332" i="7"/>
  <c r="G350" i="7"/>
  <c r="D326" i="7"/>
  <c r="C364" i="7"/>
  <c r="D354" i="7"/>
  <c r="B304" i="7"/>
  <c r="F358" i="7"/>
  <c r="G309" i="7"/>
  <c r="D286" i="7"/>
  <c r="C354" i="7"/>
  <c r="E372" i="7"/>
  <c r="D79" i="7"/>
  <c r="D104" i="7"/>
  <c r="E207" i="7"/>
  <c r="F219" i="7"/>
  <c r="G219" i="7"/>
  <c r="B291" i="7"/>
  <c r="G312" i="7"/>
  <c r="B331" i="7"/>
  <c r="D349" i="7"/>
  <c r="E240" i="7"/>
  <c r="D288" i="7"/>
  <c r="F306" i="7"/>
  <c r="H324" i="7"/>
  <c r="C343" i="7"/>
  <c r="C218" i="7"/>
  <c r="G282" i="7"/>
  <c r="B301" i="7"/>
  <c r="D319" i="7"/>
  <c r="F337" i="7"/>
  <c r="D255" i="7"/>
  <c r="H346" i="7"/>
  <c r="D369" i="7"/>
  <c r="E67" i="7"/>
  <c r="H187" i="7"/>
  <c r="H255" i="7"/>
  <c r="G108" i="7"/>
  <c r="E203" i="7"/>
  <c r="E182" i="7"/>
  <c r="H85" i="7"/>
  <c r="F138" i="7"/>
  <c r="D214" i="7"/>
  <c r="H213" i="7"/>
  <c r="D208" i="7"/>
  <c r="D272" i="7"/>
  <c r="E88" i="7"/>
  <c r="C128" i="7"/>
  <c r="G159" i="7"/>
  <c r="B100" i="7"/>
  <c r="C233" i="7"/>
  <c r="B88" i="7"/>
  <c r="D233" i="7"/>
  <c r="H104" i="7"/>
  <c r="E233" i="7"/>
  <c r="D155" i="7"/>
  <c r="B299" i="7"/>
  <c r="F67" i="7"/>
  <c r="G93" i="7"/>
  <c r="E130" i="7"/>
  <c r="E91" i="7"/>
  <c r="H160" i="7"/>
  <c r="D188" i="7"/>
  <c r="E144" i="7"/>
  <c r="G221" i="7"/>
  <c r="D246" i="7"/>
  <c r="D270" i="7"/>
  <c r="H167" i="7"/>
  <c r="H221" i="7"/>
  <c r="H245" i="7"/>
  <c r="E270" i="7"/>
  <c r="G170" i="7"/>
  <c r="B222" i="7"/>
  <c r="F246" i="7"/>
  <c r="C271" i="7"/>
  <c r="E244" i="7"/>
  <c r="B61" i="7"/>
  <c r="H205" i="7"/>
  <c r="G194" i="7"/>
  <c r="D195" i="7"/>
  <c r="C198" i="7"/>
  <c r="H271" i="7"/>
  <c r="H309" i="7"/>
  <c r="C328" i="7"/>
  <c r="E346" i="7"/>
  <c r="B229" i="7"/>
  <c r="E285" i="7"/>
  <c r="G303" i="7"/>
  <c r="B322" i="7"/>
  <c r="D340" i="7"/>
  <c r="F205" i="7"/>
  <c r="H279" i="7"/>
  <c r="C298" i="7"/>
  <c r="E316" i="7"/>
  <c r="G334" i="7"/>
  <c r="F209" i="7"/>
  <c r="E335" i="7"/>
  <c r="E366" i="7"/>
  <c r="G361" i="7"/>
  <c r="C313" i="7"/>
  <c r="H360" i="7"/>
  <c r="C337" i="7"/>
  <c r="E295" i="7"/>
  <c r="E356" i="7"/>
  <c r="B280" i="7"/>
  <c r="E120" i="7"/>
  <c r="B146" i="7"/>
  <c r="E219" i="7"/>
  <c r="F231" i="7"/>
  <c r="D232" i="7"/>
  <c r="B295" i="7"/>
  <c r="B315" i="7"/>
  <c r="D333" i="7"/>
  <c r="F351" i="7"/>
  <c r="F249" i="7"/>
  <c r="F290" i="7"/>
  <c r="H308" i="7"/>
  <c r="C327" i="7"/>
  <c r="E345" i="7"/>
  <c r="H185" i="7"/>
  <c r="G261" i="7"/>
  <c r="F58" i="7"/>
  <c r="C89" i="7"/>
  <c r="B123" i="7"/>
  <c r="C196" i="7"/>
  <c r="D122" i="7"/>
  <c r="C159" i="7"/>
  <c r="F232" i="7"/>
  <c r="C232" i="7"/>
  <c r="F214" i="7"/>
  <c r="B137" i="7"/>
  <c r="G114" i="7"/>
  <c r="E146" i="7"/>
  <c r="H168" i="7"/>
  <c r="F153" i="7"/>
  <c r="D242" i="7"/>
  <c r="H151" i="7"/>
  <c r="E242" i="7"/>
  <c r="G154" i="7"/>
  <c r="F242" i="7"/>
  <c r="B201" i="7"/>
  <c r="D301" i="7"/>
  <c r="F101" i="7"/>
  <c r="B128" i="7"/>
  <c r="F139" i="7"/>
  <c r="H124" i="7"/>
  <c r="G163" i="7"/>
  <c r="C191" i="7"/>
  <c r="D167" i="7"/>
  <c r="F224" i="7"/>
  <c r="C249" i="7"/>
  <c r="G273" i="7"/>
  <c r="D179" i="7"/>
  <c r="D31" i="7"/>
  <c r="G116" i="7"/>
  <c r="H273" i="7"/>
  <c r="H93" i="7"/>
  <c r="B152" i="7"/>
  <c r="H145" i="7"/>
  <c r="D120" i="7"/>
  <c r="H182" i="7"/>
  <c r="E189" i="7"/>
  <c r="H262" i="7"/>
  <c r="B263" i="7"/>
  <c r="C239" i="7"/>
  <c r="H281" i="7"/>
  <c r="C112" i="7"/>
  <c r="E122" i="7"/>
  <c r="D184" i="7"/>
  <c r="F208" i="7"/>
  <c r="G257" i="7"/>
  <c r="G208" i="7"/>
  <c r="D257" i="7"/>
  <c r="E209" i="7"/>
  <c r="B258" i="7"/>
  <c r="G278" i="7"/>
  <c r="B35" i="7"/>
  <c r="B116" i="7"/>
  <c r="C177" i="7"/>
  <c r="B167" i="7"/>
  <c r="D148" i="7"/>
  <c r="G175" i="7"/>
  <c r="C203" i="7"/>
  <c r="H203" i="7"/>
  <c r="G233" i="7"/>
  <c r="D258" i="7"/>
  <c r="G111" i="7"/>
  <c r="D209" i="7"/>
  <c r="H233" i="7"/>
  <c r="E258" i="7"/>
  <c r="B114" i="7"/>
  <c r="B210" i="7"/>
  <c r="F234" i="7"/>
  <c r="F258" i="7"/>
  <c r="E164" i="7"/>
  <c r="F283" i="7"/>
  <c r="E143" i="7"/>
  <c r="G179" i="7"/>
  <c r="C253" i="7"/>
  <c r="G252" i="7"/>
  <c r="E253" i="7"/>
  <c r="C300" i="7"/>
  <c r="B319" i="7"/>
  <c r="D337" i="7"/>
  <c r="E148" i="7"/>
  <c r="F265" i="7"/>
  <c r="F294" i="7"/>
  <c r="H312" i="7"/>
  <c r="C331" i="7"/>
  <c r="E349" i="7"/>
  <c r="D243" i="7"/>
  <c r="B289" i="7"/>
  <c r="D307" i="7"/>
  <c r="F325" i="7"/>
  <c r="H343" i="7"/>
  <c r="H298" i="7"/>
  <c r="D357" i="7"/>
  <c r="D271" i="7"/>
  <c r="G266" i="7"/>
  <c r="G349" i="7"/>
  <c r="B370" i="7"/>
  <c r="C162" i="7"/>
  <c r="B332" i="7"/>
  <c r="F365" i="7"/>
  <c r="C361" i="7"/>
  <c r="G201" i="7"/>
  <c r="C195" i="7"/>
  <c r="B268" i="7"/>
  <c r="B43" i="7"/>
  <c r="H127" i="7"/>
  <c r="H305" i="7"/>
  <c r="C324" i="7"/>
  <c r="E342" i="7"/>
  <c r="B213" i="7"/>
  <c r="E281" i="7"/>
  <c r="G299" i="7"/>
  <c r="B318" i="7"/>
  <c r="D336" i="7"/>
  <c r="F141" i="7"/>
  <c r="H263" i="7"/>
  <c r="C294" i="7"/>
  <c r="E312" i="7"/>
  <c r="G330" i="7"/>
  <c r="B349" i="7"/>
  <c r="E319" i="7"/>
  <c r="B113" i="7"/>
  <c r="F124" i="7"/>
  <c r="G135" i="7"/>
  <c r="F256" i="7"/>
  <c r="G214" i="7"/>
  <c r="H144" i="7"/>
  <c r="D254" i="7"/>
  <c r="D191" i="7"/>
  <c r="E282" i="7"/>
  <c r="F164" i="7"/>
  <c r="F166" i="7"/>
  <c r="G209" i="7"/>
  <c r="E279" i="7"/>
  <c r="G236" i="7"/>
  <c r="C134" i="7"/>
  <c r="E237" i="7"/>
  <c r="H207" i="7"/>
  <c r="B192" i="7"/>
  <c r="C265" i="7"/>
  <c r="E265" i="7"/>
  <c r="D321" i="7"/>
  <c r="B185" i="7"/>
  <c r="H296" i="7"/>
  <c r="E333" i="7"/>
  <c r="E252" i="7"/>
  <c r="F309" i="7"/>
  <c r="C346" i="7"/>
  <c r="F359" i="7"/>
  <c r="G285" i="7"/>
  <c r="D372" i="7"/>
  <c r="C341" i="7"/>
  <c r="H334" i="7"/>
  <c r="E178" i="7"/>
  <c r="B256" i="7"/>
  <c r="D244" i="7"/>
  <c r="C308" i="7"/>
  <c r="H337" i="7"/>
  <c r="D231" i="7"/>
  <c r="E297" i="7"/>
  <c r="E329" i="7"/>
  <c r="C178" i="7"/>
  <c r="B285" i="7"/>
  <c r="H307" i="7"/>
  <c r="B333" i="7"/>
  <c r="H282" i="7"/>
  <c r="H357" i="7"/>
  <c r="B312" i="7"/>
  <c r="B288" i="7"/>
  <c r="F354" i="7"/>
  <c r="D171" i="7"/>
  <c r="F241" i="7"/>
  <c r="E343" i="7"/>
  <c r="E368" i="7"/>
  <c r="D370" i="7"/>
  <c r="B151" i="7"/>
  <c r="F118" i="7"/>
  <c r="H120" i="7"/>
  <c r="B125" i="7"/>
  <c r="F173" i="7"/>
  <c r="E306" i="7"/>
  <c r="G324" i="7"/>
  <c r="B343" i="7"/>
  <c r="D215" i="7"/>
  <c r="B282" i="7"/>
  <c r="D300" i="7"/>
  <c r="F318" i="7"/>
  <c r="H336" i="7"/>
  <c r="G150" i="7"/>
  <c r="C266" i="7"/>
  <c r="G294" i="7"/>
  <c r="B313" i="7"/>
  <c r="D331" i="7"/>
  <c r="F349" i="7"/>
  <c r="G321" i="7"/>
  <c r="B363" i="7"/>
  <c r="D346" i="7"/>
  <c r="E299" i="7"/>
  <c r="E357" i="7"/>
  <c r="B296" i="7"/>
  <c r="G281" i="7"/>
  <c r="B353" i="7"/>
  <c r="D371" i="7"/>
  <c r="D84" i="7"/>
  <c r="E184" i="7"/>
  <c r="H345" i="7"/>
  <c r="F200" i="7"/>
  <c r="G145" i="7"/>
  <c r="F95" i="7"/>
  <c r="G69" i="7"/>
  <c r="D251" i="7"/>
  <c r="B178" i="7"/>
  <c r="H266" i="7"/>
  <c r="G202" i="7"/>
  <c r="H48" i="7"/>
  <c r="C189" i="7"/>
  <c r="H172" i="7"/>
  <c r="B228" i="7"/>
  <c r="D131" i="7"/>
  <c r="D249" i="7"/>
  <c r="C182" i="7"/>
  <c r="E249" i="7"/>
  <c r="C258" i="7"/>
  <c r="C143" i="7"/>
  <c r="C216" i="7"/>
  <c r="E290" i="7"/>
  <c r="E330" i="7"/>
  <c r="C238" i="7"/>
  <c r="B306" i="7"/>
  <c r="F342" i="7"/>
  <c r="C282" i="7"/>
  <c r="G318" i="7"/>
  <c r="C246" i="7"/>
  <c r="G368" i="7"/>
  <c r="D322" i="7"/>
  <c r="E355" i="7"/>
  <c r="D350" i="7"/>
  <c r="H354" i="7"/>
  <c r="F158" i="7"/>
  <c r="G158" i="7"/>
  <c r="D256" i="7"/>
  <c r="E310" i="7"/>
  <c r="C340" i="7"/>
  <c r="G258" i="7"/>
  <c r="B302" i="7"/>
  <c r="G331" i="7"/>
  <c r="B209" i="7"/>
  <c r="D287" i="7"/>
  <c r="C310" i="7"/>
  <c r="D335" i="7"/>
  <c r="B292" i="7"/>
  <c r="C360" i="7"/>
  <c r="E339" i="7"/>
  <c r="C297" i="7"/>
  <c r="H356" i="7"/>
  <c r="C289" i="7"/>
  <c r="C278" i="7"/>
  <c r="B352" i="7"/>
  <c r="G370" i="7"/>
  <c r="H57" i="7"/>
  <c r="F187" i="7"/>
  <c r="H171" i="7"/>
  <c r="C170" i="7"/>
  <c r="B173" i="7"/>
  <c r="B249" i="7"/>
  <c r="G308" i="7"/>
  <c r="B327" i="7"/>
  <c r="D345" i="7"/>
  <c r="E224" i="7"/>
  <c r="D284" i="7"/>
  <c r="F302" i="7"/>
  <c r="H320" i="7"/>
  <c r="C339" i="7"/>
  <c r="D187" i="7"/>
  <c r="D275" i="7"/>
  <c r="B297" i="7"/>
  <c r="D315" i="7"/>
  <c r="F333" i="7"/>
  <c r="H143" i="7"/>
  <c r="H330" i="7"/>
  <c r="D365" i="7"/>
  <c r="D358" i="7"/>
  <c r="F308" i="7"/>
  <c r="G359" i="7"/>
  <c r="E323" i="7"/>
  <c r="H290" i="7"/>
  <c r="D355" i="7"/>
  <c r="F225" i="7"/>
  <c r="E131" i="7"/>
  <c r="E214" i="7"/>
  <c r="C173" i="7"/>
  <c r="H158" i="7"/>
  <c r="E238" i="7"/>
  <c r="C288" i="7"/>
  <c r="E181" i="7"/>
  <c r="E188" i="7"/>
  <c r="F218" i="7"/>
  <c r="D47" i="7"/>
  <c r="G148" i="7"/>
  <c r="C179" i="7"/>
  <c r="H230" i="7"/>
  <c r="B193" i="7"/>
  <c r="C252" i="7"/>
  <c r="F193" i="7"/>
  <c r="H252" i="7"/>
  <c r="F269" i="7"/>
  <c r="C155" i="7"/>
  <c r="G228" i="7"/>
  <c r="H293" i="7"/>
  <c r="G332" i="7"/>
  <c r="D247" i="7"/>
  <c r="D308" i="7"/>
  <c r="H344" i="7"/>
  <c r="E284" i="7"/>
  <c r="B321" i="7"/>
  <c r="F280" i="7"/>
  <c r="B371" i="7"/>
  <c r="E331" i="7"/>
  <c r="D362" i="7"/>
  <c r="G358" i="7"/>
  <c r="F368" i="7"/>
  <c r="F170" i="7"/>
  <c r="G206" i="7"/>
  <c r="H268" i="7"/>
  <c r="D317" i="7"/>
  <c r="G344" i="7"/>
  <c r="H267" i="7"/>
  <c r="D304" i="7"/>
  <c r="B334" i="7"/>
  <c r="D227" i="7"/>
  <c r="F289" i="7"/>
  <c r="G314" i="7"/>
  <c r="H339" i="7"/>
  <c r="C301" i="7"/>
  <c r="E362" i="7"/>
  <c r="B356" i="7"/>
  <c r="D306" i="7"/>
  <c r="C359" i="7"/>
  <c r="F316" i="7"/>
  <c r="F288" i="7"/>
  <c r="G354" i="7"/>
  <c r="G134" i="7"/>
  <c r="F97" i="7"/>
  <c r="C127" i="7"/>
  <c r="D210" i="7"/>
  <c r="E210" i="7"/>
  <c r="F210" i="7"/>
  <c r="C284" i="7"/>
  <c r="B311" i="7"/>
  <c r="D329" i="7"/>
  <c r="F347" i="7"/>
  <c r="F233" i="7"/>
  <c r="F286" i="7"/>
  <c r="H304" i="7"/>
  <c r="C323" i="7"/>
  <c r="E341" i="7"/>
  <c r="D211" i="7"/>
  <c r="B281" i="7"/>
  <c r="D299" i="7"/>
  <c r="F317" i="7"/>
  <c r="H335" i="7"/>
  <c r="H227" i="7"/>
  <c r="B340" i="7"/>
  <c r="F367" i="7"/>
  <c r="C365" i="7"/>
  <c r="G317" i="7"/>
  <c r="B362" i="7"/>
  <c r="H350" i="7"/>
  <c r="B300" i="7"/>
  <c r="F357" i="7"/>
  <c r="G293" i="7"/>
  <c r="G196" i="7"/>
  <c r="E260" i="7"/>
  <c r="G226" i="7"/>
  <c r="G339" i="7"/>
  <c r="H315" i="7"/>
  <c r="H365" i="7"/>
  <c r="D330" i="7"/>
  <c r="C14" i="7"/>
  <c r="D328" i="7"/>
  <c r="B358" i="7"/>
  <c r="D262" i="7"/>
  <c r="G320" i="7"/>
  <c r="D296" i="7"/>
  <c r="C250" i="7"/>
  <c r="F345" i="7"/>
  <c r="E283" i="7"/>
  <c r="H338" i="7"/>
  <c r="C296" i="7"/>
  <c r="G322" i="7"/>
  <c r="H90" i="7"/>
  <c r="B226" i="7"/>
  <c r="E350" i="7"/>
  <c r="G248" i="7"/>
  <c r="F127" i="7"/>
  <c r="C144" i="7"/>
  <c r="G256" i="7"/>
  <c r="C101" i="7"/>
  <c r="E193" i="7"/>
  <c r="C202" i="7"/>
  <c r="G251" i="7"/>
  <c r="B78" i="7"/>
  <c r="H157" i="7"/>
  <c r="E197" i="7"/>
  <c r="C237" i="7"/>
  <c r="E204" i="7"/>
  <c r="B255" i="7"/>
  <c r="H206" i="7"/>
  <c r="G255" i="7"/>
  <c r="C280" i="7"/>
  <c r="G167" i="7"/>
  <c r="G240" i="7"/>
  <c r="D297" i="7"/>
  <c r="B335" i="7"/>
  <c r="E256" i="7"/>
  <c r="F310" i="7"/>
  <c r="C347" i="7"/>
  <c r="G286" i="7"/>
  <c r="D323" i="7"/>
  <c r="G289" i="7"/>
  <c r="H372" i="7"/>
  <c r="F340" i="7"/>
  <c r="C369" i="7"/>
  <c r="B361" i="7"/>
  <c r="B48" i="7"/>
  <c r="F182" i="7"/>
  <c r="F243" i="7"/>
  <c r="D235" i="7"/>
  <c r="F319" i="7"/>
  <c r="B347" i="7"/>
  <c r="B277" i="7"/>
  <c r="C311" i="7"/>
  <c r="F338" i="7"/>
  <c r="E236" i="7"/>
  <c r="H291" i="7"/>
  <c r="B317" i="7"/>
  <c r="C342" i="7"/>
  <c r="D310" i="7"/>
  <c r="G364" i="7"/>
  <c r="E363" i="7"/>
  <c r="E315" i="7"/>
  <c r="E361" i="7"/>
  <c r="B344" i="7"/>
  <c r="G297" i="7"/>
  <c r="B357" i="7"/>
  <c r="H286" i="7"/>
  <c r="H66" i="7"/>
  <c r="E149" i="7"/>
  <c r="D222" i="7"/>
  <c r="E222" i="7"/>
  <c r="C223" i="7"/>
  <c r="G292" i="7"/>
  <c r="D313" i="7"/>
  <c r="F331" i="7"/>
  <c r="H349" i="7"/>
  <c r="G242" i="7"/>
  <c r="H288" i="7"/>
  <c r="C307" i="7"/>
  <c r="E325" i="7"/>
  <c r="G343" i="7"/>
  <c r="E220" i="7"/>
  <c r="D283" i="7"/>
  <c r="F301" i="7"/>
  <c r="H319" i="7"/>
  <c r="C338" i="7"/>
  <c r="E264" i="7"/>
  <c r="C349" i="7"/>
  <c r="H369" i="7"/>
  <c r="E371" i="7"/>
  <c r="H326" i="7"/>
  <c r="H208" i="7"/>
  <c r="D141" i="7"/>
  <c r="E165" i="7"/>
  <c r="F92" i="7"/>
  <c r="F27" i="7"/>
  <c r="C190" i="7"/>
  <c r="H217" i="7"/>
  <c r="C255" i="7"/>
  <c r="B59" i="7"/>
  <c r="D185" i="7"/>
  <c r="D200" i="7"/>
  <c r="B252" i="7"/>
  <c r="G212" i="7"/>
  <c r="D261" i="7"/>
  <c r="H212" i="7"/>
  <c r="B262" i="7"/>
  <c r="E286" i="7"/>
  <c r="G191" i="7"/>
  <c r="D265" i="7"/>
  <c r="B303" i="7"/>
  <c r="F339" i="7"/>
  <c r="G274" i="7"/>
  <c r="C315" i="7"/>
  <c r="G351" i="7"/>
  <c r="D291" i="7"/>
  <c r="H327" i="7"/>
  <c r="B308" i="7"/>
  <c r="C305" i="7"/>
  <c r="B354" i="7"/>
  <c r="E232" i="7"/>
  <c r="D363" i="7"/>
  <c r="E119" i="7"/>
  <c r="C207" i="7"/>
  <c r="C256" i="7"/>
  <c r="D281" i="7"/>
  <c r="H321" i="7"/>
  <c r="D116" i="7"/>
  <c r="G283" i="7"/>
  <c r="E313" i="7"/>
  <c r="H340" i="7"/>
  <c r="F245" i="7"/>
  <c r="E296" i="7"/>
  <c r="F321" i="7"/>
  <c r="E344" i="7"/>
  <c r="F328" i="7"/>
  <c r="B367" i="7"/>
  <c r="H178" i="7"/>
  <c r="G78" i="7"/>
  <c r="G200" i="7"/>
  <c r="C65" i="7"/>
  <c r="H232" i="7"/>
  <c r="H173" i="7"/>
  <c r="G217" i="7"/>
  <c r="E254" i="7"/>
  <c r="G230" i="7"/>
  <c r="B55" i="7"/>
  <c r="F142" i="7"/>
  <c r="B181" i="7"/>
  <c r="C261" i="7"/>
  <c r="F227" i="7"/>
  <c r="G276" i="7"/>
  <c r="D228" i="7"/>
  <c r="H276" i="7"/>
  <c r="H106" i="7"/>
  <c r="F228" i="7"/>
  <c r="H228" i="7"/>
  <c r="E314" i="7"/>
  <c r="B351" i="7"/>
  <c r="B290" i="7"/>
  <c r="F326" i="7"/>
  <c r="B225" i="7"/>
  <c r="G302" i="7"/>
  <c r="D339" i="7"/>
  <c r="F352" i="7"/>
  <c r="B153" i="7"/>
  <c r="E365" i="7"/>
  <c r="G313" i="7"/>
  <c r="C370" i="7"/>
  <c r="E155" i="7"/>
  <c r="E231" i="7"/>
  <c r="F161" i="7"/>
  <c r="G300" i="7"/>
  <c r="G328" i="7"/>
  <c r="C194" i="7"/>
  <c r="H292" i="7"/>
  <c r="D320" i="7"/>
  <c r="B350" i="7"/>
  <c r="B273" i="7"/>
  <c r="D303" i="7"/>
  <c r="C326" i="7"/>
  <c r="D351" i="7"/>
  <c r="D353" i="7"/>
  <c r="D207" i="7"/>
  <c r="D239" i="7"/>
  <c r="H342" i="7"/>
  <c r="D368" i="7"/>
  <c r="H370" i="7"/>
  <c r="C325" i="7"/>
  <c r="H363" i="7"/>
  <c r="F356" i="7"/>
  <c r="B168" i="7"/>
  <c r="B186" i="7"/>
  <c r="H258" i="7"/>
  <c r="B259" i="7"/>
  <c r="G259" i="7"/>
  <c r="H301" i="7"/>
  <c r="C320" i="7"/>
  <c r="E338" i="7"/>
  <c r="G166" i="7"/>
  <c r="C270" i="7"/>
  <c r="G295" i="7"/>
  <c r="B314" i="7"/>
  <c r="D332" i="7"/>
  <c r="F350" i="7"/>
  <c r="H247" i="7"/>
  <c r="C290" i="7"/>
  <c r="E308" i="7"/>
  <c r="G326" i="7"/>
  <c r="B345" i="7"/>
  <c r="E303" i="7"/>
  <c r="E358" i="7"/>
  <c r="E291" i="7"/>
  <c r="C281" i="7"/>
  <c r="H352" i="7"/>
  <c r="C371" i="7"/>
  <c r="C214" i="7"/>
  <c r="F336" i="7"/>
  <c r="G366" i="7"/>
  <c r="F364" i="7"/>
  <c r="H183" i="7"/>
  <c r="F327" i="7"/>
  <c r="C77" i="7"/>
  <c r="D201" i="7"/>
  <c r="F152" i="7"/>
  <c r="B231" i="7"/>
  <c r="E106" i="7"/>
  <c r="D60" i="7"/>
  <c r="B305" i="7"/>
  <c r="G367" i="7"/>
  <c r="B244" i="7"/>
  <c r="C222" i="7"/>
  <c r="E280" i="7"/>
  <c r="F355" i="7"/>
  <c r="H351" i="7"/>
  <c r="B316" i="7"/>
  <c r="G64" i="7"/>
  <c r="E271" i="7"/>
  <c r="E298" i="7"/>
  <c r="C352" i="7"/>
  <c r="B298" i="7"/>
  <c r="D348" i="7"/>
  <c r="H303" i="7"/>
  <c r="D347" i="7"/>
  <c r="E216" i="7"/>
  <c r="D364" i="7"/>
  <c r="C309" i="7"/>
  <c r="C321" i="7"/>
  <c r="F250" i="7"/>
  <c r="B294" i="7"/>
  <c r="F277" i="7"/>
  <c r="F296" i="7"/>
  <c r="D360" i="7"/>
  <c r="E359" i="7"/>
  <c r="H159" i="7"/>
  <c r="F353" i="7"/>
  <c r="B214" i="7"/>
  <c r="H175" i="7"/>
  <c r="B342" i="7"/>
  <c r="D327" i="7"/>
  <c r="H366" i="7"/>
  <c r="C358" i="7"/>
  <c r="G352" i="7"/>
  <c r="E352" i="7"/>
  <c r="G225" i="7"/>
  <c r="B323" i="7"/>
  <c r="G307" i="7"/>
  <c r="H283" i="7"/>
  <c r="F273" i="7"/>
  <c r="C329" i="7"/>
  <c r="E360" i="7"/>
  <c r="F343" i="7"/>
  <c r="E287" i="7"/>
  <c r="G16" i="7"/>
  <c r="H91" i="2" s="1"/>
  <c r="G22" i="7"/>
  <c r="N91" i="2" s="1"/>
  <c r="N117" i="2" s="1"/>
  <c r="G30" i="7"/>
  <c r="G38" i="7"/>
  <c r="G46" i="7"/>
  <c r="C213" i="7"/>
  <c r="B359" i="7"/>
  <c r="D123" i="7"/>
  <c r="F133" i="7"/>
  <c r="G35" i="7"/>
  <c r="C71" i="7"/>
  <c r="E300" i="7"/>
  <c r="G333" i="7"/>
  <c r="B346" i="7"/>
  <c r="B369" i="7"/>
  <c r="H261" i="7"/>
  <c r="E354" i="7"/>
  <c r="C316" i="7"/>
  <c r="G29" i="7"/>
  <c r="F159" i="7"/>
  <c r="F201" i="7"/>
  <c r="B134" i="7"/>
  <c r="D273" i="7"/>
  <c r="F216" i="7"/>
  <c r="G287" i="7"/>
  <c r="B337" i="7"/>
  <c r="F304" i="7"/>
  <c r="C268" i="7"/>
  <c r="B286" i="7"/>
  <c r="G298" i="7"/>
  <c r="F371" i="7"/>
  <c r="G363" i="7"/>
  <c r="D334" i="7"/>
  <c r="G107" i="7"/>
  <c r="E234" i="7"/>
  <c r="C304" i="7"/>
  <c r="C130" i="7"/>
  <c r="E309" i="7"/>
  <c r="H78" i="7"/>
  <c r="C306" i="7"/>
  <c r="C285" i="7"/>
  <c r="H318" i="7"/>
  <c r="F366" i="7"/>
  <c r="D318" i="7"/>
  <c r="F348" i="7"/>
  <c r="F299" i="7"/>
  <c r="C303" i="7"/>
  <c r="E288" i="7"/>
  <c r="C333" i="7"/>
  <c r="E369" i="7"/>
  <c r="D164" i="7"/>
  <c r="C286" i="7"/>
  <c r="G76" i="7"/>
  <c r="F262" i="7"/>
  <c r="H235" i="7"/>
  <c r="C351" i="7"/>
  <c r="E336" i="7"/>
  <c r="B320" i="7"/>
  <c r="D367" i="7"/>
  <c r="F282" i="7"/>
  <c r="D338" i="7"/>
  <c r="D274" i="7"/>
  <c r="C332" i="7"/>
  <c r="H316" i="7"/>
  <c r="B293" i="7"/>
  <c r="H314" i="7"/>
  <c r="G355" i="7"/>
  <c r="F369" i="7"/>
  <c r="C254" i="7"/>
  <c r="G372" i="7"/>
  <c r="G17" i="7"/>
  <c r="I91" i="2" s="1"/>
  <c r="G23" i="7"/>
  <c r="O91" i="2" s="1"/>
  <c r="O117" i="2" s="1"/>
  <c r="G31" i="7"/>
  <c r="G39" i="7"/>
  <c r="G47" i="7"/>
  <c r="H364" i="7"/>
  <c r="G291" i="7"/>
  <c r="G32" i="7"/>
  <c r="H329" i="7"/>
  <c r="H299" i="7"/>
  <c r="D295" i="7"/>
  <c r="D293" i="7"/>
  <c r="H259" i="7"/>
  <c r="G20" i="7"/>
  <c r="L91" i="2" s="1"/>
  <c r="L117" i="2" s="1"/>
  <c r="C137" i="7"/>
  <c r="G348" i="7"/>
  <c r="F157" i="7"/>
  <c r="H362" i="7"/>
  <c r="F295" i="7"/>
  <c r="C372" i="7"/>
  <c r="B241" i="7"/>
  <c r="H300" i="7"/>
  <c r="D298" i="7"/>
  <c r="H200" i="7"/>
  <c r="H347" i="7"/>
  <c r="B102" i="7"/>
  <c r="E251" i="7"/>
  <c r="G151" i="7"/>
  <c r="F279" i="7"/>
  <c r="F240" i="7"/>
  <c r="D292" i="7"/>
  <c r="F341" i="7"/>
  <c r="H322" i="7"/>
  <c r="G207" i="7"/>
  <c r="C295" i="7"/>
  <c r="F305" i="7"/>
  <c r="F284" i="7"/>
  <c r="B366" i="7"/>
  <c r="D359" i="7"/>
  <c r="C81" i="7"/>
  <c r="B247" i="7"/>
  <c r="F315" i="7"/>
  <c r="D203" i="7"/>
  <c r="G311" i="7"/>
  <c r="F229" i="7"/>
  <c r="G310" i="7"/>
  <c r="D294" i="7"/>
  <c r="H211" i="7"/>
  <c r="H368" i="7"/>
  <c r="E327" i="7"/>
  <c r="G357" i="7"/>
  <c r="D309" i="7"/>
  <c r="D312" i="7"/>
  <c r="F297" i="7"/>
  <c r="G356" i="7"/>
  <c r="F125" i="7"/>
  <c r="H237" i="7"/>
  <c r="F313" i="7"/>
  <c r="B180" i="7"/>
  <c r="B287" i="7"/>
  <c r="E272" i="7"/>
  <c r="F213" i="7"/>
  <c r="B237" i="7"/>
  <c r="E353" i="7"/>
  <c r="F300" i="7"/>
  <c r="B310" i="7"/>
  <c r="H302" i="7"/>
  <c r="D225" i="7"/>
  <c r="D341" i="7"/>
  <c r="B326" i="7"/>
  <c r="C302" i="7"/>
  <c r="E351" i="7"/>
  <c r="B328" i="7"/>
  <c r="G301" i="7"/>
  <c r="G18" i="7"/>
  <c r="J91" i="2" s="1"/>
  <c r="G24" i="7"/>
  <c r="P91" i="2" s="1"/>
  <c r="G40" i="7"/>
  <c r="G48" i="7"/>
  <c r="G33" i="7"/>
  <c r="F363" i="7"/>
  <c r="F123" i="7"/>
  <c r="G362" i="7"/>
  <c r="C106" i="7"/>
  <c r="H306" i="7"/>
  <c r="E292" i="7"/>
  <c r="E180" i="7"/>
  <c r="H332" i="7"/>
  <c r="H313" i="7"/>
  <c r="H331" i="7"/>
  <c r="G37" i="7"/>
  <c r="G183" i="7"/>
  <c r="F251" i="7"/>
  <c r="F206" i="7"/>
  <c r="E225" i="7"/>
  <c r="H216" i="7"/>
  <c r="D324" i="7"/>
  <c r="F344" i="7"/>
  <c r="H367" i="7"/>
  <c r="H297" i="7"/>
  <c r="G315" i="7"/>
  <c r="H323" i="7"/>
  <c r="G369" i="7"/>
  <c r="F370" i="7"/>
  <c r="F361" i="7"/>
  <c r="E161" i="7"/>
  <c r="B271" i="7"/>
  <c r="H317" i="7"/>
  <c r="H251" i="7"/>
  <c r="D316" i="7"/>
  <c r="G238" i="7"/>
  <c r="C322" i="7"/>
  <c r="F312" i="7"/>
  <c r="E248" i="7"/>
  <c r="G234" i="7"/>
  <c r="G345" i="7"/>
  <c r="B372" i="7"/>
  <c r="E318" i="7"/>
  <c r="E321" i="7"/>
  <c r="G306" i="7"/>
  <c r="H243" i="7"/>
  <c r="C293" i="7"/>
  <c r="B238" i="7"/>
  <c r="B341" i="7"/>
  <c r="D136" i="7"/>
  <c r="E302" i="7"/>
  <c r="C287" i="7"/>
  <c r="F281" i="7"/>
  <c r="G305" i="7"/>
  <c r="F362" i="7"/>
  <c r="D366" i="7"/>
  <c r="E337" i="7"/>
  <c r="F320" i="7"/>
  <c r="E274" i="7"/>
  <c r="E208" i="7"/>
  <c r="C335" i="7"/>
  <c r="D311" i="7"/>
  <c r="D361" i="7"/>
  <c r="C262" i="7"/>
  <c r="G88" i="7"/>
  <c r="C319" i="7"/>
  <c r="C367" i="7"/>
  <c r="G19" i="7"/>
  <c r="K91" i="2" s="1"/>
  <c r="K117" i="2" s="1"/>
  <c r="G25" i="7"/>
  <c r="G41" i="7"/>
  <c r="E334" i="7"/>
  <c r="G353" i="7"/>
  <c r="D280" i="7"/>
  <c r="E268" i="7"/>
  <c r="G27" i="7"/>
  <c r="C85" i="7"/>
  <c r="C363" i="7"/>
  <c r="G337" i="7"/>
  <c r="E293" i="7"/>
  <c r="H249" i="7"/>
  <c r="E367" i="7"/>
  <c r="D325" i="7"/>
  <c r="F292" i="7"/>
  <c r="G21" i="7"/>
  <c r="M91" i="2" s="1"/>
  <c r="D238" i="7"/>
  <c r="E266" i="7"/>
  <c r="E192" i="7"/>
  <c r="C231" i="7"/>
  <c r="E241" i="7"/>
  <c r="H328" i="7"/>
  <c r="B355" i="7"/>
  <c r="E307" i="7"/>
  <c r="F303" i="7"/>
  <c r="F322" i="7"/>
  <c r="E328" i="7"/>
  <c r="F189" i="7"/>
  <c r="C357" i="7"/>
  <c r="C366" i="7"/>
  <c r="E173" i="7"/>
  <c r="C235" i="7"/>
  <c r="E322" i="7"/>
  <c r="B261" i="7"/>
  <c r="G327" i="7"/>
  <c r="B257" i="7"/>
  <c r="E324" i="7"/>
  <c r="H353" i="7"/>
  <c r="D290" i="7"/>
  <c r="H358" i="7"/>
  <c r="H359" i="7"/>
  <c r="H176" i="7"/>
  <c r="G336" i="7"/>
  <c r="F330" i="7"/>
  <c r="B325" i="7"/>
  <c r="B360" i="7"/>
  <c r="G329" i="7"/>
  <c r="B307" i="7"/>
  <c r="B324" i="7"/>
  <c r="H188" i="7"/>
  <c r="F311" i="7"/>
  <c r="E305" i="7"/>
  <c r="G290" i="7"/>
  <c r="D342" i="7"/>
  <c r="G371" i="7"/>
  <c r="C160" i="7"/>
  <c r="H231" i="7"/>
  <c r="H371" i="7"/>
  <c r="F274" i="7"/>
  <c r="B245" i="7"/>
  <c r="D344" i="7"/>
  <c r="E320" i="7"/>
  <c r="E370" i="7"/>
  <c r="F360" i="7"/>
  <c r="D135" i="7"/>
  <c r="F346" i="7"/>
  <c r="B284" i="7"/>
  <c r="G13" i="7"/>
  <c r="G26" i="7"/>
  <c r="G34" i="7"/>
  <c r="G42" i="7"/>
  <c r="F329" i="7"/>
  <c r="G14" i="7"/>
  <c r="F91" i="2" s="1"/>
  <c r="G224" i="7"/>
  <c r="G254" i="7"/>
  <c r="H246" i="7"/>
  <c r="C355" i="7"/>
  <c r="E347" i="7"/>
  <c r="C318" i="7"/>
  <c r="D259" i="7"/>
  <c r="G45" i="7"/>
  <c r="G223" i="7"/>
  <c r="C267" i="7"/>
  <c r="E255" i="7"/>
  <c r="B274" i="7"/>
  <c r="C312" i="7"/>
  <c r="H215" i="7"/>
  <c r="B368" i="7"/>
  <c r="E118" i="7"/>
  <c r="E326" i="7"/>
  <c r="G347" i="7"/>
  <c r="G346" i="7"/>
  <c r="H275" i="7"/>
  <c r="B364" i="7"/>
  <c r="D314" i="7"/>
  <c r="B198" i="7"/>
  <c r="C247" i="7"/>
  <c r="H333" i="7"/>
  <c r="D279" i="7"/>
  <c r="B330" i="7"/>
  <c r="F285" i="7"/>
  <c r="B329" i="7"/>
  <c r="C356" i="7"/>
  <c r="B336" i="7"/>
  <c r="G365" i="7"/>
  <c r="C362" i="7"/>
  <c r="D183" i="7"/>
  <c r="D139" i="7"/>
  <c r="H348" i="7"/>
  <c r="C334" i="7"/>
  <c r="F257" i="7"/>
  <c r="H355" i="7"/>
  <c r="F314" i="7"/>
  <c r="G237" i="7"/>
  <c r="G325" i="7"/>
  <c r="G43" i="7"/>
  <c r="G250" i="7"/>
  <c r="H26" i="7"/>
  <c r="D248" i="7"/>
  <c r="D267" i="7"/>
  <c r="F276" i="7"/>
  <c r="C107" i="7"/>
  <c r="G316" i="7"/>
  <c r="C234" i="7"/>
  <c r="C230" i="7"/>
  <c r="H141" i="7"/>
  <c r="F335" i="7"/>
  <c r="D352" i="7"/>
  <c r="G218" i="7"/>
  <c r="F324" i="7"/>
  <c r="G198" i="7"/>
  <c r="G341" i="7"/>
  <c r="H234" i="7"/>
  <c r="G271" i="7"/>
  <c r="C336" i="7"/>
  <c r="C291" i="7"/>
  <c r="F334" i="7"/>
  <c r="H287" i="7"/>
  <c r="E340" i="7"/>
  <c r="G360" i="7"/>
  <c r="C345" i="7"/>
  <c r="F372" i="7"/>
  <c r="E364" i="7"/>
  <c r="G249" i="7"/>
  <c r="D263" i="7"/>
  <c r="E196" i="7"/>
  <c r="D343" i="7"/>
  <c r="H310" i="7"/>
  <c r="B365" i="7"/>
  <c r="F217" i="7"/>
  <c r="B221" i="7"/>
  <c r="D213" i="7"/>
  <c r="B339" i="7"/>
  <c r="G323" i="7"/>
  <c r="B309" i="7"/>
  <c r="C368" i="7"/>
  <c r="D223" i="7"/>
  <c r="E136" i="7"/>
  <c r="C350" i="7"/>
  <c r="D152" i="7"/>
  <c r="G304" i="7"/>
  <c r="E289" i="7"/>
  <c r="G222" i="7"/>
  <c r="G338" i="7"/>
  <c r="H96" i="7"/>
  <c r="E311" i="7"/>
  <c r="E212" i="7"/>
  <c r="E304" i="7"/>
  <c r="C353" i="7"/>
  <c r="G15" i="7"/>
  <c r="G91" i="2" s="1"/>
  <c r="G28" i="7"/>
  <c r="G36" i="7"/>
  <c r="G44" i="7"/>
  <c r="C158" i="7"/>
  <c r="G340" i="7"/>
  <c r="G342" i="7"/>
  <c r="H284" i="7"/>
  <c r="B253" i="7"/>
  <c r="C348" i="7"/>
  <c r="D302" i="7"/>
  <c r="F298" i="7"/>
  <c r="B348" i="7"/>
  <c r="C19" i="5"/>
  <c r="C19" i="13"/>
  <c r="R73" i="2"/>
  <c r="L134" i="13"/>
  <c r="M163" i="13"/>
  <c r="R132" i="2"/>
  <c r="N163" i="13" s="1"/>
  <c r="C33" i="13"/>
  <c r="O79" i="13"/>
  <c r="S194" i="2"/>
  <c r="S181" i="2"/>
  <c r="S166" i="2"/>
  <c r="N229" i="2"/>
  <c r="D126" i="13" s="1"/>
  <c r="S208" i="2"/>
  <c r="G54" i="7"/>
  <c r="L149" i="13"/>
  <c r="C17" i="7"/>
  <c r="C34" i="7"/>
  <c r="Q226" i="2"/>
  <c r="G121" i="13" s="1"/>
  <c r="G124" i="13" s="1"/>
  <c r="M230" i="2"/>
  <c r="K102" i="2" s="1"/>
  <c r="F45" i="7"/>
  <c r="C18" i="7"/>
  <c r="U206" i="2"/>
  <c r="U208" i="2"/>
  <c r="U204" i="2"/>
  <c r="U207" i="2"/>
  <c r="U209" i="2"/>
  <c r="U205" i="2"/>
  <c r="U173" i="2"/>
  <c r="U174" i="2"/>
  <c r="T163" i="2"/>
  <c r="X51" i="13"/>
  <c r="S187" i="2"/>
  <c r="T228" i="2"/>
  <c r="R76" i="2" s="1"/>
  <c r="J229" i="2"/>
  <c r="F106" i="13" s="1"/>
  <c r="M146" i="13"/>
  <c r="E30" i="13"/>
  <c r="C25" i="13"/>
  <c r="C25" i="5"/>
  <c r="R80" i="2"/>
  <c r="L141" i="13"/>
  <c r="L81" i="13"/>
  <c r="U162" i="2"/>
  <c r="U165" i="2"/>
  <c r="U166" i="2"/>
  <c r="U164" i="2"/>
  <c r="U167" i="2"/>
  <c r="S201" i="2"/>
  <c r="J226" i="2"/>
  <c r="N51" i="5" s="1"/>
  <c r="N54" i="5" s="1"/>
  <c r="N226" i="2"/>
  <c r="R51" i="5" s="1"/>
  <c r="R54" i="5" s="1"/>
  <c r="S70" i="2"/>
  <c r="E16" i="5"/>
  <c r="M131" i="13"/>
  <c r="E16" i="13"/>
  <c r="T229" i="2"/>
  <c r="S173" i="2"/>
  <c r="I229" i="2"/>
  <c r="E234" i="2" s="1"/>
  <c r="S212" i="2"/>
  <c r="P229" i="2"/>
  <c r="L234" i="2" s="1"/>
  <c r="H230" i="2"/>
  <c r="F102" i="2" s="1"/>
  <c r="G229" i="2"/>
  <c r="C106" i="13" s="1"/>
  <c r="S174" i="2"/>
  <c r="C50" i="13"/>
  <c r="C50" i="5"/>
  <c r="H186" i="16" s="1"/>
  <c r="G17" i="13"/>
  <c r="G17" i="5"/>
  <c r="H234" i="2"/>
  <c r="S195" i="2"/>
  <c r="C126" i="13"/>
  <c r="H229" i="2"/>
  <c r="T230" i="2"/>
  <c r="U170" i="2"/>
  <c r="Z53" i="13"/>
  <c r="I230" i="2"/>
  <c r="G102" i="2" s="1"/>
  <c r="C18" i="5"/>
  <c r="C18" i="13"/>
  <c r="R72" i="2"/>
  <c r="L133" i="13"/>
  <c r="U212" i="2"/>
  <c r="U214" i="2"/>
  <c r="U211" i="2"/>
  <c r="U215" i="2"/>
  <c r="U216" i="2"/>
  <c r="U213" i="2"/>
  <c r="M140" i="13"/>
  <c r="E24" i="5"/>
  <c r="S79" i="2"/>
  <c r="E24" i="13"/>
  <c r="O230" i="2"/>
  <c r="M102" i="2" s="1"/>
  <c r="C26" i="13"/>
  <c r="L142" i="13"/>
  <c r="R81" i="2"/>
  <c r="C26" i="5"/>
  <c r="N161" i="13"/>
  <c r="R94" i="2"/>
  <c r="C39" i="5"/>
  <c r="L155" i="13"/>
  <c r="C39" i="13"/>
  <c r="P230" i="2"/>
  <c r="N102" i="2" s="1"/>
  <c r="U155" i="2"/>
  <c r="U158" i="2"/>
  <c r="U159" i="2"/>
  <c r="U157" i="2"/>
  <c r="U160" i="2"/>
  <c r="C31" i="5"/>
  <c r="L147" i="13"/>
  <c r="C31" i="13"/>
  <c r="R86" i="2"/>
  <c r="K80" i="13"/>
  <c r="K79" i="13"/>
  <c r="S188" i="2"/>
  <c r="U179" i="2"/>
  <c r="U176" i="2"/>
  <c r="U181" i="2"/>
  <c r="U180" i="2"/>
  <c r="U178" i="2"/>
  <c r="G226" i="2"/>
  <c r="K230" i="2"/>
  <c r="I102" i="2" s="1"/>
  <c r="U201" i="2"/>
  <c r="U200" i="2"/>
  <c r="U199" i="2"/>
  <c r="U197" i="2"/>
  <c r="U202" i="2"/>
  <c r="U198" i="2"/>
  <c r="M149" i="13"/>
  <c r="S163" i="2"/>
  <c r="L145" i="13"/>
  <c r="C29" i="13"/>
  <c r="R84" i="2"/>
  <c r="C29" i="5"/>
  <c r="F59" i="2"/>
  <c r="N100" i="13"/>
  <c r="N126" i="13" s="1"/>
  <c r="C245" i="2"/>
  <c r="C246" i="2" s="1"/>
  <c r="M135" i="13"/>
  <c r="E20" i="5"/>
  <c r="E20" i="13"/>
  <c r="S74" i="2"/>
  <c r="C46" i="5"/>
  <c r="C43" i="5" s="1"/>
  <c r="H184" i="16" s="1"/>
  <c r="P142" i="2"/>
  <c r="P143" i="2" s="1"/>
  <c r="C46" i="13"/>
  <c r="C43" i="13" s="1"/>
  <c r="L144" i="13"/>
  <c r="C28" i="13"/>
  <c r="C28" i="5"/>
  <c r="R83" i="2"/>
  <c r="S156" i="2"/>
  <c r="I226" i="2"/>
  <c r="T177" i="2"/>
  <c r="X55" i="13"/>
  <c r="S160" i="2"/>
  <c r="G230" i="2"/>
  <c r="E102" i="2" s="1"/>
  <c r="R230" i="2"/>
  <c r="P102" i="2" s="1"/>
  <c r="S180" i="2"/>
  <c r="C35" i="5"/>
  <c r="C35" i="13"/>
  <c r="L151" i="13"/>
  <c r="R90" i="2"/>
  <c r="C34" i="13"/>
  <c r="R89" i="2"/>
  <c r="L150" i="13"/>
  <c r="C34" i="5"/>
  <c r="K16" i="5"/>
  <c r="K9" i="5" s="1"/>
  <c r="K26" i="5" s="1"/>
  <c r="K27" i="5" s="1"/>
  <c r="L16" i="13"/>
  <c r="L9" i="13" s="1"/>
  <c r="L26" i="13" s="1"/>
  <c r="L27" i="13" s="1"/>
  <c r="E46" i="5"/>
  <c r="P226" i="2"/>
  <c r="L230" i="2"/>
  <c r="J102" i="2" s="1"/>
  <c r="S170" i="2"/>
  <c r="S225" i="2"/>
  <c r="E50" i="13"/>
  <c r="E50" i="5"/>
  <c r="J230" i="2"/>
  <c r="H102" i="2" s="1"/>
  <c r="R77" i="2"/>
  <c r="C22" i="13"/>
  <c r="L138" i="13"/>
  <c r="C22" i="5"/>
  <c r="L154" i="13"/>
  <c r="R93" i="2"/>
  <c r="C38" i="5"/>
  <c r="C38" i="13"/>
  <c r="L136" i="13"/>
  <c r="R75" i="2"/>
  <c r="C23" i="5"/>
  <c r="C23" i="13"/>
  <c r="L139" i="13"/>
  <c r="R78" i="2"/>
  <c r="T156" i="2"/>
  <c r="X49" i="13"/>
  <c r="E37" i="5"/>
  <c r="S92" i="2"/>
  <c r="E37" i="13"/>
  <c r="M153" i="13"/>
  <c r="M126" i="13"/>
  <c r="T225" i="2"/>
  <c r="X61" i="13" s="1"/>
  <c r="Q230" i="2"/>
  <c r="O102" i="2" s="1"/>
  <c r="R87" i="2"/>
  <c r="L148" i="13"/>
  <c r="C32" i="5"/>
  <c r="C32" i="13"/>
  <c r="T227" i="2"/>
  <c r="R82" i="2"/>
  <c r="C27" i="13"/>
  <c r="L143" i="13"/>
  <c r="C27" i="5"/>
  <c r="E46" i="13" l="1"/>
  <c r="H106" i="13"/>
  <c r="C11" i="13"/>
  <c r="R136" i="2"/>
  <c r="G46" i="5" s="1"/>
  <c r="E43" i="13"/>
  <c r="C121" i="13"/>
  <c r="C124" i="13" s="1"/>
  <c r="U56" i="5"/>
  <c r="E43" i="5"/>
  <c r="E121" i="13"/>
  <c r="E124" i="13" s="1"/>
  <c r="D101" i="13"/>
  <c r="D104" i="13" s="1"/>
  <c r="S56" i="5"/>
  <c r="D235" i="2"/>
  <c r="E126" i="13"/>
  <c r="H101" i="13"/>
  <c r="H104" i="13" s="1"/>
  <c r="L121" i="2"/>
  <c r="R57" i="5" s="1"/>
  <c r="C21" i="13"/>
  <c r="I234" i="2"/>
  <c r="V56" i="5"/>
  <c r="E33" i="5"/>
  <c r="E33" i="13"/>
  <c r="K235" i="2"/>
  <c r="N234" i="2"/>
  <c r="G30" i="5"/>
  <c r="V51" i="5"/>
  <c r="V54" i="5" s="1"/>
  <c r="N146" i="13"/>
  <c r="H121" i="13"/>
  <c r="H124" i="13" s="1"/>
  <c r="O51" i="5"/>
  <c r="O54" i="5" s="1"/>
  <c r="P51" i="5"/>
  <c r="P54" i="5" s="1"/>
  <c r="G126" i="13"/>
  <c r="K121" i="2"/>
  <c r="Q57" i="5" s="1"/>
  <c r="Q51" i="5"/>
  <c r="Q54" i="5" s="1"/>
  <c r="O56" i="5"/>
  <c r="E106" i="13"/>
  <c r="R56" i="5"/>
  <c r="G45" i="5"/>
  <c r="M235" i="2"/>
  <c r="O121" i="2"/>
  <c r="U57" i="5" s="1"/>
  <c r="E21" i="13"/>
  <c r="G45" i="13"/>
  <c r="F235" i="2"/>
  <c r="N56" i="5"/>
  <c r="U51" i="5"/>
  <c r="U54" i="5" s="1"/>
  <c r="M56" i="5"/>
  <c r="F234" i="2"/>
  <c r="G101" i="13"/>
  <c r="G104" i="13" s="1"/>
  <c r="G234" i="2"/>
  <c r="J234" i="2"/>
  <c r="D121" i="13"/>
  <c r="D124" i="13" s="1"/>
  <c r="Z57" i="13"/>
  <c r="J235" i="2"/>
  <c r="F101" i="13"/>
  <c r="F104" i="13" s="1"/>
  <c r="F131" i="13"/>
  <c r="T61" i="5"/>
  <c r="C111" i="13"/>
  <c r="H3" i="7"/>
  <c r="K61" i="5"/>
  <c r="F111" i="13"/>
  <c r="N61" i="5"/>
  <c r="H6" i="7"/>
  <c r="K95" i="2"/>
  <c r="Q77" i="13" s="1"/>
  <c r="Q76" i="13" s="1"/>
  <c r="E91" i="2"/>
  <c r="H4" i="7"/>
  <c r="H10" i="7"/>
  <c r="C131" i="13"/>
  <c r="Q61" i="5"/>
  <c r="G111" i="13"/>
  <c r="O61" i="5"/>
  <c r="D131" i="13"/>
  <c r="R61" i="5"/>
  <c r="J95" i="2"/>
  <c r="P77" i="13" s="1"/>
  <c r="P76" i="13" s="1"/>
  <c r="J117" i="2"/>
  <c r="J121" i="2" s="1"/>
  <c r="H107" i="13" s="1"/>
  <c r="I95" i="2"/>
  <c r="O77" i="13" s="1"/>
  <c r="O76" i="13" s="1"/>
  <c r="I117" i="2"/>
  <c r="I121" i="2" s="1"/>
  <c r="T226" i="2"/>
  <c r="G117" i="2"/>
  <c r="G121" i="2" s="1"/>
  <c r="E107" i="13" s="1"/>
  <c r="G95" i="2"/>
  <c r="M77" i="13" s="1"/>
  <c r="M76" i="13" s="1"/>
  <c r="D111" i="13"/>
  <c r="L61" i="5"/>
  <c r="H131" i="13"/>
  <c r="V61" i="5"/>
  <c r="G131" i="13"/>
  <c r="U61" i="5"/>
  <c r="H117" i="2"/>
  <c r="H121" i="2" s="1"/>
  <c r="N57" i="5" s="1"/>
  <c r="H95" i="2"/>
  <c r="N77" i="13" s="1"/>
  <c r="N76" i="13" s="1"/>
  <c r="M134" i="13"/>
  <c r="E19" i="13"/>
  <c r="S73" i="2"/>
  <c r="E19" i="5"/>
  <c r="E21" i="5"/>
  <c r="K56" i="5"/>
  <c r="E111" i="13"/>
  <c r="M61" i="5"/>
  <c r="H7" i="7"/>
  <c r="M95" i="2"/>
  <c r="M117" i="2"/>
  <c r="M121" i="2" s="1"/>
  <c r="E127" i="13" s="1"/>
  <c r="S230" i="2"/>
  <c r="C234" i="2"/>
  <c r="N121" i="2"/>
  <c r="F127" i="13" s="1"/>
  <c r="E131" i="13"/>
  <c r="S61" i="5"/>
  <c r="L95" i="2"/>
  <c r="R77" i="13" s="1"/>
  <c r="R76" i="13" s="1"/>
  <c r="O95" i="2"/>
  <c r="F117" i="2"/>
  <c r="F121" i="2" s="1"/>
  <c r="F95" i="2"/>
  <c r="L77" i="13" s="1"/>
  <c r="L76" i="13" s="1"/>
  <c r="P95" i="2"/>
  <c r="P117" i="2"/>
  <c r="P121" i="2" s="1"/>
  <c r="H111" i="13"/>
  <c r="P61" i="5"/>
  <c r="H9" i="7"/>
  <c r="N95" i="2"/>
  <c r="U163" i="2"/>
  <c r="Z51" i="13"/>
  <c r="F126" i="13"/>
  <c r="U230" i="2"/>
  <c r="E9" i="13"/>
  <c r="E9" i="5"/>
  <c r="F33" i="5" s="1"/>
  <c r="T56" i="5"/>
  <c r="M141" i="13"/>
  <c r="E25" i="13"/>
  <c r="S80" i="2"/>
  <c r="E25" i="5"/>
  <c r="S229" i="2"/>
  <c r="G16" i="5"/>
  <c r="N131" i="13"/>
  <c r="G16" i="13"/>
  <c r="M136" i="13"/>
  <c r="S75" i="2"/>
  <c r="N136" i="13" s="1"/>
  <c r="G20" i="5"/>
  <c r="N135" i="13"/>
  <c r="G20" i="13"/>
  <c r="S84" i="2"/>
  <c r="M145" i="13"/>
  <c r="E29" i="13"/>
  <c r="E29" i="5"/>
  <c r="N149" i="13"/>
  <c r="G33" i="5"/>
  <c r="G33" i="13"/>
  <c r="D234" i="2"/>
  <c r="L56" i="5"/>
  <c r="D106" i="13"/>
  <c r="E35" i="5"/>
  <c r="S90" i="2"/>
  <c r="E35" i="13"/>
  <c r="M151" i="13"/>
  <c r="S77" i="2"/>
  <c r="E22" i="5"/>
  <c r="E22" i="13"/>
  <c r="M138" i="13"/>
  <c r="E101" i="13"/>
  <c r="E104" i="13" s="1"/>
  <c r="M51" i="5"/>
  <c r="M54" i="5" s="1"/>
  <c r="E235" i="2"/>
  <c r="S226" i="2"/>
  <c r="K51" i="5"/>
  <c r="K54" i="5" s="1"/>
  <c r="C101" i="13"/>
  <c r="C104" i="13" s="1"/>
  <c r="C235" i="2"/>
  <c r="S81" i="2"/>
  <c r="M142" i="13"/>
  <c r="E26" i="5"/>
  <c r="E26" i="13"/>
  <c r="H168" i="16"/>
  <c r="L137" i="13"/>
  <c r="U227" i="2"/>
  <c r="E39" i="5"/>
  <c r="S94" i="2"/>
  <c r="E39" i="13"/>
  <c r="M155" i="13"/>
  <c r="E11" i="13"/>
  <c r="E11" i="5"/>
  <c r="E23" i="5"/>
  <c r="S78" i="2"/>
  <c r="M139" i="13"/>
  <c r="E23" i="13"/>
  <c r="S93" i="2"/>
  <c r="E38" i="13"/>
  <c r="E38" i="5"/>
  <c r="M154" i="13"/>
  <c r="U229" i="2"/>
  <c r="N140" i="13"/>
  <c r="G24" i="5"/>
  <c r="G24" i="13"/>
  <c r="E27" i="13"/>
  <c r="S82" i="2"/>
  <c r="M143" i="13"/>
  <c r="E27" i="5"/>
  <c r="E32" i="5"/>
  <c r="E32" i="13"/>
  <c r="M148" i="13"/>
  <c r="S87" i="2"/>
  <c r="T51" i="5"/>
  <c r="T54" i="5" s="1"/>
  <c r="F121" i="13"/>
  <c r="F124" i="13" s="1"/>
  <c r="L235" i="2"/>
  <c r="E34" i="5"/>
  <c r="E34" i="13"/>
  <c r="M150" i="13"/>
  <c r="S89" i="2"/>
  <c r="Q102" i="2"/>
  <c r="R102" i="2" s="1"/>
  <c r="S102" i="2" s="1"/>
  <c r="U228" i="2"/>
  <c r="G37" i="5"/>
  <c r="G37" i="13"/>
  <c r="N153" i="13"/>
  <c r="C9" i="5"/>
  <c r="K239" i="2"/>
  <c r="E239" i="2"/>
  <c r="J239" i="2"/>
  <c r="C9" i="13"/>
  <c r="D239" i="2"/>
  <c r="G239" i="2"/>
  <c r="V61" i="13"/>
  <c r="M239" i="2"/>
  <c r="N239" i="2"/>
  <c r="H239" i="2"/>
  <c r="M144" i="13"/>
  <c r="E28" i="5"/>
  <c r="E28" i="13"/>
  <c r="S83" i="2"/>
  <c r="K60" i="5"/>
  <c r="C110" i="13"/>
  <c r="U177" i="2"/>
  <c r="Z55" i="13"/>
  <c r="E31" i="5"/>
  <c r="M147" i="13"/>
  <c r="S86" i="2"/>
  <c r="E31" i="13"/>
  <c r="Z49" i="13"/>
  <c r="U156" i="2"/>
  <c r="U225" i="2"/>
  <c r="E18" i="5"/>
  <c r="S72" i="2"/>
  <c r="E18" i="13"/>
  <c r="M133" i="13"/>
  <c r="M137" i="13"/>
  <c r="G46" i="13" l="1"/>
  <c r="R142" i="2"/>
  <c r="R143" i="2" s="1"/>
  <c r="F31" i="13"/>
  <c r="D127" i="13"/>
  <c r="C127" i="13"/>
  <c r="I167" i="16"/>
  <c r="F64" i="5"/>
  <c r="G43" i="5"/>
  <c r="F45" i="13"/>
  <c r="G127" i="13"/>
  <c r="O122" i="2"/>
  <c r="M236" i="2" s="1"/>
  <c r="M237" i="2" s="1"/>
  <c r="G43" i="13"/>
  <c r="F30" i="5"/>
  <c r="F44" i="5"/>
  <c r="F46" i="5"/>
  <c r="F17" i="5"/>
  <c r="F9" i="5"/>
  <c r="F39" i="5"/>
  <c r="F20" i="5"/>
  <c r="E13" i="5"/>
  <c r="F13" i="5" s="1"/>
  <c r="F16" i="5"/>
  <c r="F21" i="5"/>
  <c r="F26" i="5"/>
  <c r="F45" i="5"/>
  <c r="F29" i="5"/>
  <c r="F11" i="5"/>
  <c r="F34" i="5"/>
  <c r="F28" i="5"/>
  <c r="F23" i="5"/>
  <c r="F27" i="5"/>
  <c r="F31" i="5"/>
  <c r="F38" i="5"/>
  <c r="F37" i="5"/>
  <c r="F25" i="5"/>
  <c r="F19" i="5"/>
  <c r="F43" i="5"/>
  <c r="F22" i="5"/>
  <c r="F61" i="5"/>
  <c r="F32" i="5"/>
  <c r="F24" i="5"/>
  <c r="F18" i="5"/>
  <c r="F35" i="5"/>
  <c r="F50" i="5"/>
  <c r="M57" i="5"/>
  <c r="N122" i="2"/>
  <c r="L236" i="2" s="1"/>
  <c r="L237" i="2" s="1"/>
  <c r="V57" i="5"/>
  <c r="P122" i="2"/>
  <c r="N236" i="2" s="1"/>
  <c r="N237" i="2" s="1"/>
  <c r="H127" i="13"/>
  <c r="F24" i="13"/>
  <c r="T57" i="5"/>
  <c r="F19" i="13"/>
  <c r="F32" i="13"/>
  <c r="H122" i="2"/>
  <c r="F236" i="2" s="1"/>
  <c r="F237" i="2" s="1"/>
  <c r="F107" i="13"/>
  <c r="F21" i="13"/>
  <c r="G122" i="2"/>
  <c r="E236" i="2" s="1"/>
  <c r="E237" i="2" s="1"/>
  <c r="K122" i="2"/>
  <c r="I236" i="2" s="1"/>
  <c r="I237" i="2" s="1"/>
  <c r="O57" i="5"/>
  <c r="I122" i="2"/>
  <c r="G236" i="2" s="1"/>
  <c r="G237" i="2" s="1"/>
  <c r="G107" i="13"/>
  <c r="D107" i="13"/>
  <c r="F122" i="2"/>
  <c r="D236" i="2" s="1"/>
  <c r="D237" i="2" s="1"/>
  <c r="L57" i="5"/>
  <c r="F22" i="13"/>
  <c r="F17" i="13"/>
  <c r="F33" i="13"/>
  <c r="F39" i="13"/>
  <c r="J122" i="2"/>
  <c r="H236" i="2" s="1"/>
  <c r="H237" i="2" s="1"/>
  <c r="E54" i="13"/>
  <c r="R91" i="2"/>
  <c r="E54" i="5"/>
  <c r="F54" i="5" s="1"/>
  <c r="N17" i="13"/>
  <c r="N9" i="13" s="1"/>
  <c r="M17" i="5"/>
  <c r="M9" i="5" s="1"/>
  <c r="F20" i="13"/>
  <c r="F30" i="13"/>
  <c r="F34" i="13"/>
  <c r="F43" i="13"/>
  <c r="F9" i="13"/>
  <c r="S57" i="5"/>
  <c r="P57" i="5"/>
  <c r="L122" i="2"/>
  <c r="J236" i="2" s="1"/>
  <c r="J237" i="2" s="1"/>
  <c r="G19" i="13"/>
  <c r="G19" i="5"/>
  <c r="N134" i="13"/>
  <c r="F35" i="13"/>
  <c r="M122" i="2"/>
  <c r="K236" i="2" s="1"/>
  <c r="K237" i="2" s="1"/>
  <c r="C54" i="5"/>
  <c r="H188" i="16" s="1"/>
  <c r="C54" i="13"/>
  <c r="G54" i="13"/>
  <c r="S91" i="2"/>
  <c r="G54" i="5"/>
  <c r="F11" i="13"/>
  <c r="F61" i="13"/>
  <c r="F27" i="13"/>
  <c r="F46" i="13"/>
  <c r="E117" i="2"/>
  <c r="E95" i="2"/>
  <c r="Q91" i="2"/>
  <c r="M17" i="13"/>
  <c r="M9" i="13" s="1"/>
  <c r="L17" i="5"/>
  <c r="L9" i="5" s="1"/>
  <c r="F16" i="13"/>
  <c r="F28" i="13"/>
  <c r="F64" i="13"/>
  <c r="F50" i="13"/>
  <c r="F26" i="13"/>
  <c r="F23" i="13"/>
  <c r="F29" i="13"/>
  <c r="O17" i="13"/>
  <c r="O9" i="13" s="1"/>
  <c r="N17" i="5"/>
  <c r="N9" i="5" s="1"/>
  <c r="F37" i="13"/>
  <c r="F18" i="13"/>
  <c r="F25" i="13"/>
  <c r="F54" i="13"/>
  <c r="F38" i="13"/>
  <c r="E13" i="13"/>
  <c r="F13" i="13" s="1"/>
  <c r="F44" i="13"/>
  <c r="G25" i="5"/>
  <c r="G25" i="13"/>
  <c r="N141" i="13"/>
  <c r="G9" i="13"/>
  <c r="G9" i="5"/>
  <c r="A6" i="16" s="1"/>
  <c r="Z61" i="13"/>
  <c r="H129" i="13"/>
  <c r="V59" i="5"/>
  <c r="G11" i="13"/>
  <c r="G11" i="5"/>
  <c r="G22" i="13"/>
  <c r="N138" i="13"/>
  <c r="G22" i="5"/>
  <c r="U226" i="2"/>
  <c r="R59" i="5"/>
  <c r="R62" i="5" s="1"/>
  <c r="R64" i="5" s="1"/>
  <c r="D129" i="13"/>
  <c r="D132" i="13" s="1"/>
  <c r="D134" i="13" s="1"/>
  <c r="G27" i="5"/>
  <c r="N143" i="13"/>
  <c r="G27" i="13"/>
  <c r="N139" i="13"/>
  <c r="G23" i="13"/>
  <c r="G23" i="5"/>
  <c r="N142" i="13"/>
  <c r="G26" i="5"/>
  <c r="G26" i="13"/>
  <c r="I168" i="16"/>
  <c r="G18" i="5"/>
  <c r="N133" i="13"/>
  <c r="G18" i="13"/>
  <c r="N144" i="13"/>
  <c r="G28" i="13"/>
  <c r="G28" i="5"/>
  <c r="M59" i="5"/>
  <c r="E109" i="13"/>
  <c r="E112" i="13" s="1"/>
  <c r="E114" i="13" s="1"/>
  <c r="G21" i="5"/>
  <c r="S76" i="2"/>
  <c r="G21" i="13"/>
  <c r="G31" i="5"/>
  <c r="N147" i="13"/>
  <c r="G31" i="13"/>
  <c r="E129" i="13"/>
  <c r="E132" i="13" s="1"/>
  <c r="E134" i="13" s="1"/>
  <c r="S59" i="5"/>
  <c r="O59" i="5"/>
  <c r="G109" i="13"/>
  <c r="H167" i="16"/>
  <c r="H179" i="16"/>
  <c r="D28" i="5"/>
  <c r="D35" i="5"/>
  <c r="D22" i="5"/>
  <c r="D26" i="5"/>
  <c r="D16" i="5"/>
  <c r="D29" i="5"/>
  <c r="D45" i="5"/>
  <c r="D61" i="5"/>
  <c r="C25" i="2" s="1"/>
  <c r="D54" i="5"/>
  <c r="D17" i="5"/>
  <c r="D27" i="5"/>
  <c r="D9" i="5"/>
  <c r="D19" i="5"/>
  <c r="C13" i="5"/>
  <c r="D13" i="5" s="1"/>
  <c r="D20" i="5"/>
  <c r="D38" i="5"/>
  <c r="D11" i="5"/>
  <c r="D31" i="5"/>
  <c r="D30" i="5"/>
  <c r="D32" i="5"/>
  <c r="D50" i="5"/>
  <c r="D23" i="5"/>
  <c r="D46" i="5"/>
  <c r="D21" i="5"/>
  <c r="D25" i="5"/>
  <c r="D39" i="5"/>
  <c r="D33" i="5"/>
  <c r="D43" i="5"/>
  <c r="D34" i="5"/>
  <c r="D18" i="5"/>
  <c r="D37" i="5"/>
  <c r="D24" i="5"/>
  <c r="D44" i="5"/>
  <c r="D109" i="13"/>
  <c r="L59" i="5"/>
  <c r="G32" i="5"/>
  <c r="G32" i="13"/>
  <c r="N148" i="13"/>
  <c r="G39" i="13"/>
  <c r="N155" i="13"/>
  <c r="G39" i="5"/>
  <c r="N151" i="13"/>
  <c r="G35" i="13"/>
  <c r="G35" i="5"/>
  <c r="U59" i="5"/>
  <c r="U62" i="5" s="1"/>
  <c r="U64" i="5" s="1"/>
  <c r="G129" i="13"/>
  <c r="G38" i="5"/>
  <c r="G38" i="13"/>
  <c r="N154" i="13"/>
  <c r="G29" i="13"/>
  <c r="N145" i="13"/>
  <c r="G29" i="5"/>
  <c r="H109" i="13"/>
  <c r="H112" i="13" s="1"/>
  <c r="H114" i="13" s="1"/>
  <c r="P59" i="5"/>
  <c r="D28" i="13"/>
  <c r="D37" i="13"/>
  <c r="D43" i="13"/>
  <c r="D31" i="13"/>
  <c r="D45" i="13"/>
  <c r="D46" i="13"/>
  <c r="D21" i="13"/>
  <c r="D34" i="13"/>
  <c r="D35" i="13"/>
  <c r="D25" i="13"/>
  <c r="D24" i="13"/>
  <c r="D61" i="13"/>
  <c r="D30" i="13"/>
  <c r="D29" i="13"/>
  <c r="D16" i="13"/>
  <c r="D9" i="13"/>
  <c r="D27" i="13"/>
  <c r="D38" i="13"/>
  <c r="D11" i="13"/>
  <c r="D33" i="13"/>
  <c r="D26" i="13"/>
  <c r="D50" i="13"/>
  <c r="D18" i="13"/>
  <c r="D23" i="13"/>
  <c r="D17" i="13"/>
  <c r="D32" i="13"/>
  <c r="C13" i="13"/>
  <c r="D13" i="13" s="1"/>
  <c r="D20" i="13"/>
  <c r="D44" i="13"/>
  <c r="D54" i="13"/>
  <c r="D39" i="13"/>
  <c r="D19" i="13"/>
  <c r="D22" i="13"/>
  <c r="G34" i="5"/>
  <c r="N150" i="13"/>
  <c r="G34" i="13"/>
  <c r="I169" i="16" l="1"/>
  <c r="I170" i="16" s="1"/>
  <c r="H169" i="16"/>
  <c r="H170" i="16" s="1"/>
  <c r="G132" i="13"/>
  <c r="G134" i="13" s="1"/>
  <c r="I238" i="2"/>
  <c r="I239" i="2" s="1"/>
  <c r="S62" i="5"/>
  <c r="S64" i="5" s="1"/>
  <c r="O62" i="5"/>
  <c r="O64" i="5" s="1"/>
  <c r="G112" i="13"/>
  <c r="G114" i="13" s="1"/>
  <c r="M62" i="5"/>
  <c r="M64" i="5" s="1"/>
  <c r="V62" i="5"/>
  <c r="V64" i="5" s="1"/>
  <c r="L62" i="5"/>
  <c r="L64" i="5" s="1"/>
  <c r="D112" i="13"/>
  <c r="D114" i="13" s="1"/>
  <c r="H132" i="13"/>
  <c r="H134" i="13" s="1"/>
  <c r="L238" i="2"/>
  <c r="L239" i="2" s="1"/>
  <c r="P62" i="5"/>
  <c r="P64" i="5" s="1"/>
  <c r="M152" i="13"/>
  <c r="E36" i="5"/>
  <c r="R117" i="2"/>
  <c r="R121" i="2" s="1"/>
  <c r="E36" i="13"/>
  <c r="R95" i="2"/>
  <c r="M156" i="13" s="1"/>
  <c r="C36" i="13"/>
  <c r="L152" i="13"/>
  <c r="C36" i="5"/>
  <c r="K77" i="13"/>
  <c r="K76" i="13" s="1"/>
  <c r="Q95" i="2"/>
  <c r="L156" i="13" s="1"/>
  <c r="G36" i="13"/>
  <c r="G15" i="13" s="1"/>
  <c r="H15" i="13" s="1"/>
  <c r="S117" i="2"/>
  <c r="S121" i="2" s="1"/>
  <c r="G36" i="5"/>
  <c r="G15" i="5" s="1"/>
  <c r="J166" i="16" s="1"/>
  <c r="N152" i="13"/>
  <c r="Q117" i="2"/>
  <c r="Q121" i="2" s="1"/>
  <c r="E121" i="2"/>
  <c r="H30" i="13"/>
  <c r="H27" i="13"/>
  <c r="H43" i="13"/>
  <c r="H22" i="13"/>
  <c r="H33" i="13"/>
  <c r="H17" i="13"/>
  <c r="H24" i="13"/>
  <c r="H61" i="13"/>
  <c r="H38" i="13"/>
  <c r="H35" i="13"/>
  <c r="H26" i="13"/>
  <c r="H32" i="13"/>
  <c r="H45" i="13"/>
  <c r="H50" i="13"/>
  <c r="G13" i="13"/>
  <c r="H13" i="13" s="1"/>
  <c r="H39" i="13"/>
  <c r="H28" i="13"/>
  <c r="H34" i="13"/>
  <c r="H18" i="13"/>
  <c r="H9" i="13"/>
  <c r="H11" i="13"/>
  <c r="H23" i="13"/>
  <c r="H21" i="13"/>
  <c r="H44" i="13"/>
  <c r="H31" i="13"/>
  <c r="H25" i="13"/>
  <c r="H20" i="13"/>
  <c r="H46" i="13"/>
  <c r="H54" i="13"/>
  <c r="H29" i="13"/>
  <c r="H16" i="13"/>
  <c r="H37" i="13"/>
  <c r="H19" i="13"/>
  <c r="H36" i="13"/>
  <c r="J168" i="16"/>
  <c r="S95" i="2"/>
  <c r="N137" i="13"/>
  <c r="H181" i="16"/>
  <c r="J167" i="16"/>
  <c r="H11" i="5"/>
  <c r="H9" i="5"/>
  <c r="H38" i="5"/>
  <c r="H54" i="5"/>
  <c r="H35" i="5"/>
  <c r="H43" i="5"/>
  <c r="H46" i="5"/>
  <c r="H17" i="5"/>
  <c r="H29" i="5"/>
  <c r="H27" i="5"/>
  <c r="H31" i="5"/>
  <c r="H19" i="5"/>
  <c r="H25" i="5"/>
  <c r="H44" i="5"/>
  <c r="H28" i="5"/>
  <c r="H36" i="5"/>
  <c r="H21" i="5"/>
  <c r="H23" i="5"/>
  <c r="H61" i="5"/>
  <c r="H18" i="5"/>
  <c r="H20" i="5"/>
  <c r="H22" i="5"/>
  <c r="H39" i="5"/>
  <c r="H26" i="5"/>
  <c r="H45" i="5"/>
  <c r="H33" i="5"/>
  <c r="H30" i="5"/>
  <c r="H50" i="5"/>
  <c r="H16" i="5"/>
  <c r="G13" i="5"/>
  <c r="H13" i="5" s="1"/>
  <c r="H34" i="5"/>
  <c r="H24" i="5"/>
  <c r="H37" i="5"/>
  <c r="H32" i="5"/>
  <c r="C15" i="5" l="1"/>
  <c r="D15" i="5" s="1"/>
  <c r="D36" i="5"/>
  <c r="C15" i="13"/>
  <c r="D15" i="13" s="1"/>
  <c r="D36" i="13"/>
  <c r="E15" i="13"/>
  <c r="E41" i="13" s="1"/>
  <c r="F36" i="13"/>
  <c r="E15" i="5"/>
  <c r="F15" i="5" s="1"/>
  <c r="F36" i="5"/>
  <c r="H15" i="5"/>
  <c r="F129" i="13"/>
  <c r="F132" i="13" s="1"/>
  <c r="F134" i="13" s="1"/>
  <c r="T59" i="5"/>
  <c r="T62" i="5" s="1"/>
  <c r="T64" i="5" s="1"/>
  <c r="Q59" i="5"/>
  <c r="Q62" i="5" s="1"/>
  <c r="Q64" i="5" s="1"/>
  <c r="C129" i="13"/>
  <c r="C132" i="13" s="1"/>
  <c r="C134" i="13" s="1"/>
  <c r="Q122" i="2"/>
  <c r="R122" i="2"/>
  <c r="G41" i="13"/>
  <c r="K57" i="5"/>
  <c r="E122" i="2"/>
  <c r="C236" i="2" s="1"/>
  <c r="C107" i="13"/>
  <c r="G41" i="5"/>
  <c r="J169" i="16"/>
  <c r="J170" i="16" s="1"/>
  <c r="J165" i="16" s="1"/>
  <c r="N33" i="13" s="1"/>
  <c r="S122" i="2"/>
  <c r="N156" i="13"/>
  <c r="C41" i="13" l="1"/>
  <c r="C48" i="13" s="1"/>
  <c r="H182" i="16"/>
  <c r="F15" i="13"/>
  <c r="H166" i="16"/>
  <c r="H165" i="16" s="1"/>
  <c r="L33" i="13" s="1"/>
  <c r="L39" i="13" s="1"/>
  <c r="C41" i="5"/>
  <c r="D41" i="5" s="1"/>
  <c r="C237" i="2"/>
  <c r="I166" i="16"/>
  <c r="I165" i="16" s="1"/>
  <c r="L32" i="5" s="1"/>
  <c r="L38" i="5" s="1"/>
  <c r="E41" i="5"/>
  <c r="E48" i="5" s="1"/>
  <c r="N36" i="13"/>
  <c r="N39" i="13"/>
  <c r="M32" i="5"/>
  <c r="M38" i="5" s="1"/>
  <c r="G48" i="5"/>
  <c r="H41" i="5"/>
  <c r="G48" i="13"/>
  <c r="H41" i="13"/>
  <c r="E48" i="13"/>
  <c r="F41" i="13"/>
  <c r="D41" i="13" l="1"/>
  <c r="F238" i="2"/>
  <c r="F239" i="2" s="1"/>
  <c r="N59" i="5" s="1"/>
  <c r="N62" i="5" s="1"/>
  <c r="N64" i="5" s="1"/>
  <c r="C239" i="2"/>
  <c r="F41" i="5"/>
  <c r="H183" i="16"/>
  <c r="C48" i="5"/>
  <c r="D48" i="5" s="1"/>
  <c r="K32" i="5"/>
  <c r="K38" i="5" s="1"/>
  <c r="M33" i="13"/>
  <c r="M39" i="13" s="1"/>
  <c r="L36" i="13"/>
  <c r="M35" i="5"/>
  <c r="L35" i="5"/>
  <c r="E52" i="13"/>
  <c r="F48" i="13"/>
  <c r="G52" i="13"/>
  <c r="H48" i="13"/>
  <c r="G52" i="5"/>
  <c r="H48" i="5"/>
  <c r="C52" i="13"/>
  <c r="D48" i="13"/>
  <c r="E52" i="5"/>
  <c r="F48" i="5"/>
  <c r="F109" i="13" l="1"/>
  <c r="F112" i="13" s="1"/>
  <c r="F114" i="13" s="1"/>
  <c r="H185" i="16"/>
  <c r="C109" i="13"/>
  <c r="C112" i="13" s="1"/>
  <c r="C114" i="13" s="1"/>
  <c r="C115" i="13" s="1"/>
  <c r="D115" i="13" s="1"/>
  <c r="E115" i="13" s="1"/>
  <c r="K59" i="5"/>
  <c r="K62" i="5" s="1"/>
  <c r="K64" i="5" s="1"/>
  <c r="K65" i="5" s="1"/>
  <c r="L65" i="5" s="1"/>
  <c r="M65" i="5" s="1"/>
  <c r="N65" i="5" s="1"/>
  <c r="O65" i="5" s="1"/>
  <c r="P65" i="5" s="1"/>
  <c r="Q65" i="5" s="1"/>
  <c r="R65" i="5" s="1"/>
  <c r="S65" i="5" s="1"/>
  <c r="T65" i="5" s="1"/>
  <c r="U65" i="5" s="1"/>
  <c r="V65" i="5" s="1"/>
  <c r="C52" i="5"/>
  <c r="D52" i="5" s="1"/>
  <c r="K35" i="5"/>
  <c r="M36" i="13"/>
  <c r="C56" i="13"/>
  <c r="D52" i="13"/>
  <c r="G56" i="5"/>
  <c r="H52" i="5"/>
  <c r="G56" i="13"/>
  <c r="H52" i="13"/>
  <c r="E56" i="5"/>
  <c r="F52" i="5"/>
  <c r="E56" i="13"/>
  <c r="F52" i="13"/>
  <c r="F115" i="13" l="1"/>
  <c r="G115" i="13" s="1"/>
  <c r="H115" i="13" s="1"/>
  <c r="C135" i="13" s="1"/>
  <c r="D135" i="13" s="1"/>
  <c r="E135" i="13" s="1"/>
  <c r="F135" i="13" s="1"/>
  <c r="G135" i="13" s="1"/>
  <c r="H135" i="13" s="1"/>
  <c r="C56" i="5"/>
  <c r="D56" i="5" s="1"/>
  <c r="H187" i="16"/>
  <c r="G3" i="16"/>
  <c r="H3" i="16" s="1" a="1"/>
  <c r="H3" i="16" s="1"/>
  <c r="M83" i="5" s="1"/>
  <c r="L83" i="5" s="1"/>
  <c r="E60" i="13"/>
  <c r="H56" i="5"/>
  <c r="F56" i="5"/>
  <c r="G59" i="13"/>
  <c r="H59" i="13" s="1"/>
  <c r="G60" i="13"/>
  <c r="C60" i="13"/>
  <c r="E59" i="5"/>
  <c r="F59" i="5" s="1"/>
  <c r="E60" i="5"/>
  <c r="G59" i="5"/>
  <c r="H59" i="5" s="1"/>
  <c r="G60" i="5"/>
  <c r="E59" i="13"/>
  <c r="F59" i="13" s="1"/>
  <c r="H56" i="13"/>
  <c r="F56" i="13"/>
  <c r="D56" i="13"/>
  <c r="A5" i="16" l="1"/>
  <c r="C59" i="5"/>
  <c r="D59" i="5" s="1"/>
  <c r="C59" i="13"/>
  <c r="D59" i="13" s="1"/>
  <c r="C60" i="5"/>
  <c r="A4" i="16"/>
  <c r="A3" i="16"/>
  <c r="H189" i="16"/>
  <c r="M86" i="5"/>
  <c r="L86" i="5" s="1"/>
  <c r="E58" i="13"/>
  <c r="E63" i="13" s="1"/>
  <c r="E65" i="13" s="1"/>
  <c r="G58" i="13"/>
  <c r="G63" i="13" s="1"/>
  <c r="O24" i="13" s="1"/>
  <c r="E58" i="5"/>
  <c r="E63" i="5" s="1"/>
  <c r="G58" i="5"/>
  <c r="H58" i="5" s="1"/>
  <c r="C58" i="13" l="1"/>
  <c r="C63" i="13" s="1"/>
  <c r="C65" i="13" s="1"/>
  <c r="M24" i="13" s="1"/>
  <c r="C58" i="5"/>
  <c r="C63" i="5" s="1"/>
  <c r="D63" i="5" s="1"/>
  <c r="B3" i="16" a="1"/>
  <c r="B3" i="16" s="1"/>
  <c r="B83" i="5" s="1"/>
  <c r="A83" i="5" s="1"/>
  <c r="F58" i="13"/>
  <c r="H58" i="13"/>
  <c r="G65" i="13"/>
  <c r="H65" i="13" s="1"/>
  <c r="H63" i="13"/>
  <c r="F63" i="13"/>
  <c r="F58" i="5"/>
  <c r="G63" i="5"/>
  <c r="G65" i="5" s="1"/>
  <c r="H65" i="5" s="1"/>
  <c r="E65" i="5"/>
  <c r="F63" i="5"/>
  <c r="N24" i="13"/>
  <c r="F65" i="13"/>
  <c r="O19" i="13"/>
  <c r="O26" i="13" s="1"/>
  <c r="N45" i="13"/>
  <c r="D65" i="13" l="1"/>
  <c r="D58" i="13"/>
  <c r="D63" i="13"/>
  <c r="H191" i="16"/>
  <c r="C65" i="5"/>
  <c r="H192" i="16" s="1"/>
  <c r="H190" i="16"/>
  <c r="D58" i="5"/>
  <c r="B89" i="5"/>
  <c r="A89" i="5" s="1"/>
  <c r="B86" i="5"/>
  <c r="A86" i="5" s="1"/>
  <c r="H63" i="5"/>
  <c r="N24" i="5"/>
  <c r="L45" i="13"/>
  <c r="M19" i="13"/>
  <c r="M26" i="13" s="1"/>
  <c r="M27" i="13" s="1"/>
  <c r="M45" i="13"/>
  <c r="N19" i="13"/>
  <c r="N26" i="13" s="1"/>
  <c r="M24" i="5"/>
  <c r="L41" i="5" s="1"/>
  <c r="M42" i="13" s="1"/>
  <c r="F65" i="5"/>
  <c r="N19" i="5" l="1"/>
  <c r="N26" i="5" s="1"/>
  <c r="M41" i="5"/>
  <c r="N42" i="13" s="1"/>
  <c r="L24" i="5"/>
  <c r="D65" i="5"/>
  <c r="M44" i="5"/>
  <c r="N27" i="13"/>
  <c r="O27" i="13" s="1"/>
  <c r="L44" i="5"/>
  <c r="M19" i="5"/>
  <c r="M26" i="5" s="1"/>
  <c r="L19" i="5" l="1"/>
  <c r="L26" i="5" s="1"/>
  <c r="L27" i="5" s="1"/>
  <c r="M27" i="5" s="1"/>
  <c r="N27" i="5" s="1"/>
  <c r="K41" i="5"/>
  <c r="L42" i="13" s="1"/>
  <c r="K4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MILANO TORRES Daniel</author>
  </authors>
  <commentList>
    <comment ref="D154" authorId="0" shapeId="0" xr:uid="{7A850BC7-8CFD-4309-890A-65E5F0197DA9}">
      <text>
        <r>
          <rPr>
            <sz val="11"/>
            <color theme="1"/>
            <rFont val="Calibri"/>
            <family val="2"/>
            <scheme val="minor"/>
          </rPr>
          <t>Please indicate your average price excluding VAT</t>
        </r>
      </text>
    </comment>
    <comment ref="E154" authorId="0" shapeId="0" xr:uid="{3A480B26-0368-4661-9FDE-D5E87B6A109C}">
      <text>
        <r>
          <rPr>
            <sz val="11"/>
            <color theme="1"/>
            <rFont val="Calibri"/>
            <family val="2"/>
            <scheme val="minor"/>
          </rPr>
          <t>Please indicate here the average cost of the product sold</t>
        </r>
      </text>
    </comment>
    <comment ref="F154" authorId="0" shapeId="0" xr:uid="{E48B67AD-112C-4129-AF06-9FD746C1E001}">
      <text>
        <r>
          <rPr>
            <sz val="11"/>
            <color theme="1"/>
            <rFont val="Calibri"/>
            <family val="2"/>
            <scheme val="minor"/>
          </rPr>
          <t>Please indicate here the average outsourcing cost for the product/service sold</t>
        </r>
      </text>
    </comment>
    <comment ref="D161" authorId="0" shapeId="0" xr:uid="{5AC892F1-5160-48D4-9702-42E167ED4F3F}">
      <text>
        <r>
          <rPr>
            <sz val="11"/>
            <color theme="1"/>
            <rFont val="Calibri"/>
            <family val="2"/>
            <scheme val="minor"/>
          </rPr>
          <t>Please indicate your average price excluding VAT</t>
        </r>
      </text>
    </comment>
    <comment ref="E161" authorId="0" shapeId="0" xr:uid="{049CA02E-1F05-4561-95A9-1CB26F77CB02}">
      <text>
        <r>
          <rPr>
            <sz val="11"/>
            <color theme="1"/>
            <rFont val="Calibri"/>
            <family val="2"/>
            <scheme val="minor"/>
          </rPr>
          <t>Please indicate here the average cost of the product sold</t>
        </r>
      </text>
    </comment>
    <comment ref="F161" authorId="0" shapeId="0" xr:uid="{378555A2-0364-4D23-A32E-A93FFA6B0638}">
      <text>
        <r>
          <rPr>
            <sz val="11"/>
            <color theme="1"/>
            <rFont val="Calibri"/>
            <family val="2"/>
            <scheme val="minor"/>
          </rPr>
          <t>Please indicate here the average outsourcing cost for the product/service sold</t>
        </r>
      </text>
    </comment>
    <comment ref="D168" authorId="0" shapeId="0" xr:uid="{F51E46F6-3970-4B21-BDB3-08432E03C0AD}">
      <text>
        <r>
          <rPr>
            <sz val="11"/>
            <color theme="1"/>
            <rFont val="Calibri"/>
            <family val="2"/>
            <scheme val="minor"/>
          </rPr>
          <t>Please indicate your average price excluding VAT</t>
        </r>
      </text>
    </comment>
    <comment ref="E168" authorId="0" shapeId="0" xr:uid="{146761FF-966E-4B7B-A84F-F09A3774E42F}">
      <text>
        <r>
          <rPr>
            <sz val="11"/>
            <color theme="1"/>
            <rFont val="Calibri"/>
            <family val="2"/>
            <scheme val="minor"/>
          </rPr>
          <t>Please indicate here the average cost of the product sold</t>
        </r>
      </text>
    </comment>
    <comment ref="F168" authorId="0" shapeId="0" xr:uid="{DF64661D-ED25-4054-ABB7-5C8062DC7C9D}">
      <text>
        <r>
          <rPr>
            <sz val="11"/>
            <color theme="1"/>
            <rFont val="Calibri"/>
            <family val="2"/>
            <scheme val="minor"/>
          </rPr>
          <t>Please indicate here the average outsourcing cost for the product/service sold</t>
        </r>
      </text>
    </comment>
    <comment ref="D175" authorId="0" shapeId="0" xr:uid="{71CE989F-F432-4E4E-8070-0EB651A3B01C}">
      <text>
        <r>
          <rPr>
            <sz val="11"/>
            <color theme="1"/>
            <rFont val="Calibri"/>
            <family val="2"/>
            <scheme val="minor"/>
          </rPr>
          <t>Please indicate your average price excluding VAT</t>
        </r>
      </text>
    </comment>
    <comment ref="E175" authorId="0" shapeId="0" xr:uid="{374024EC-04CA-40C3-B645-2183F3495D59}">
      <text>
        <r>
          <rPr>
            <sz val="11"/>
            <color theme="1"/>
            <rFont val="Calibri"/>
            <family val="2"/>
            <scheme val="minor"/>
          </rPr>
          <t>Please indicate here the average cost of the product sold</t>
        </r>
      </text>
    </comment>
    <comment ref="F175" authorId="0" shapeId="0" xr:uid="{54C27C80-B262-4106-8076-77C3A04B541B}">
      <text>
        <r>
          <rPr>
            <sz val="11"/>
            <color theme="1"/>
            <rFont val="Calibri"/>
            <family val="2"/>
            <scheme val="minor"/>
          </rPr>
          <t>Please indicate here the average outsourcing cost for the product/service sold</t>
        </r>
      </text>
    </comment>
    <comment ref="D182" authorId="0" shapeId="0" xr:uid="{EA358F3B-78F7-422C-AE07-E3A2B86A7300}">
      <text>
        <r>
          <rPr>
            <sz val="11"/>
            <color theme="1"/>
            <rFont val="Calibri"/>
            <family val="2"/>
            <scheme val="minor"/>
          </rPr>
          <t>Please indicate your average price excluding VAT</t>
        </r>
      </text>
    </comment>
    <comment ref="E182" authorId="0" shapeId="0" xr:uid="{C70B5A81-63E2-4751-844E-F4BEB8902F09}">
      <text>
        <r>
          <rPr>
            <sz val="11"/>
            <color theme="1"/>
            <rFont val="Calibri"/>
            <family val="2"/>
            <scheme val="minor"/>
          </rPr>
          <t>Please indicate here the average cost of the product sold</t>
        </r>
      </text>
    </comment>
    <comment ref="F182" authorId="0" shapeId="0" xr:uid="{23671FCA-DD9E-4AC1-8F9A-FAE4499C56EC}">
      <text>
        <r>
          <rPr>
            <sz val="11"/>
            <color theme="1"/>
            <rFont val="Calibri"/>
            <family val="2"/>
            <scheme val="minor"/>
          </rPr>
          <t>Please indicate here the average outsourcing cost for the product/service sold</t>
        </r>
      </text>
    </comment>
    <comment ref="D189" authorId="0" shapeId="0" xr:uid="{B2F57F9B-B327-4F67-9F25-C041EA7ADA2A}">
      <text>
        <r>
          <rPr>
            <sz val="11"/>
            <color theme="1"/>
            <rFont val="Calibri"/>
            <family val="2"/>
            <scheme val="minor"/>
          </rPr>
          <t>Please indicate your average price excluding VAT</t>
        </r>
      </text>
    </comment>
    <comment ref="E189" authorId="0" shapeId="0" xr:uid="{2C700551-167D-45F1-A278-FB9ED959468C}">
      <text>
        <r>
          <rPr>
            <sz val="11"/>
            <color theme="1"/>
            <rFont val="Calibri"/>
            <family val="2"/>
            <scheme val="minor"/>
          </rPr>
          <t>Please indicate here the average cost of the product sold</t>
        </r>
      </text>
    </comment>
    <comment ref="F189" authorId="0" shapeId="0" xr:uid="{4258D4A0-134F-4AC3-8612-55BD84DC8DD7}">
      <text>
        <r>
          <rPr>
            <sz val="11"/>
            <color theme="1"/>
            <rFont val="Calibri"/>
            <family val="2"/>
            <scheme val="minor"/>
          </rPr>
          <t>Please indicate here the average outsourcing cost for the product/service sold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MILANO TORRES Daniel</author>
    <author>JOLIVALT Lisa</author>
  </authors>
  <commentList>
    <comment ref="J32" authorId="0" shapeId="0" xr:uid="{74B3A758-6537-41FC-BEC0-D265AAC42551}">
      <text>
        <r>
          <rPr>
            <b/>
            <sz val="9"/>
            <color indexed="81"/>
            <rFont val="Tahoma"/>
            <family val="2"/>
          </rPr>
          <t>The break-even point corresponds to the amount of turnover (excluding taxes) that the company must achieve during an accounting year to cover all its expenses.</t>
        </r>
      </text>
    </comment>
    <comment ref="J35" authorId="0" shapeId="0" xr:uid="{E7DA0A37-3E32-48B6-9762-EE7D07570AC9}">
      <text>
        <r>
          <rPr>
            <b/>
            <sz val="9"/>
            <color indexed="81"/>
            <rFont val="Tahoma"/>
            <family val="2"/>
          </rPr>
          <t>Break-even point on a 360-day basis refers to the moment (in number of days) when a company reaches the break-event point</t>
        </r>
      </text>
    </comment>
    <comment ref="J38" authorId="0" shapeId="0" xr:uid="{D57BDCF2-8645-4BCF-B867-893CA5A3DF83}">
      <text>
        <r>
          <rPr>
            <b/>
            <sz val="9"/>
            <color indexed="81"/>
            <rFont val="Tahoma"/>
            <family val="2"/>
          </rPr>
          <t>The safety margin is the gap beteewn the turnover and the break-even point; the greater the gap, the more the company has a safety margin.</t>
        </r>
      </text>
    </comment>
    <comment ref="J41" authorId="0" shapeId="0" xr:uid="{C4B06DFE-457D-4EB5-A1D4-67D1AC2BBB7C}">
      <text>
        <r>
          <rPr>
            <b/>
            <sz val="9"/>
            <color indexed="81"/>
            <rFont val="Tahoma"/>
            <family val="2"/>
          </rPr>
          <t>This ratio is used to measure the Financial independence of the company, in other words, how much equity represents in the total amount of the investment. The closer this rate is to 0%, the more financial independent the company is.</t>
        </r>
      </text>
    </comment>
    <comment ref="J44" authorId="0" shapeId="0" xr:uid="{C967CC67-A5D4-4B19-8AAD-13A5F137262A}">
      <text>
        <r>
          <rPr>
            <b/>
            <sz val="9"/>
            <color indexed="81"/>
            <rFont val="Tahoma"/>
            <family val="2"/>
          </rPr>
          <t>This amount represents the financial resources generated by the company to ensure its financing, this data is very important forfinancial institutions/private investors because it shows the capacity to repay this financing</t>
        </r>
      </text>
    </comment>
    <comment ref="D59" authorId="1" shapeId="0" xr:uid="{1BD48223-ACEC-4A99-9AE8-E4D27451DB82}">
      <text>
        <r>
          <rPr>
            <sz val="9"/>
            <color indexed="81"/>
            <rFont val="Tahoma"/>
            <family val="2"/>
          </rPr>
          <t>This percentage corresponds to the tax rate applied under income tax.</t>
        </r>
      </text>
    </comment>
    <comment ref="F59" authorId="1" shapeId="0" xr:uid="{3AFE3BAA-3B91-4099-8A17-7CEB12948D4A}">
      <text>
        <r>
          <rPr>
            <sz val="9"/>
            <color indexed="81"/>
            <rFont val="Tahoma"/>
            <family val="2"/>
          </rPr>
          <t>This percentage corresponds to the tax rate applied under income tax.</t>
        </r>
      </text>
    </comment>
    <comment ref="H59" authorId="1" shapeId="0" xr:uid="{0A49FC12-87A2-457C-A23B-437F02989EFC}">
      <text>
        <r>
          <rPr>
            <sz val="9"/>
            <color indexed="81"/>
            <rFont val="Tahoma"/>
            <family val="2"/>
          </rPr>
          <t>This percentage corresponds to the tax rate applied under income tax.</t>
        </r>
      </text>
    </comment>
    <comment ref="D60" authorId="1" shapeId="0" xr:uid="{73B7D8CD-CE3F-4B64-BF25-48FA482FFEB6}">
      <text>
        <r>
          <rPr>
            <sz val="9"/>
            <color indexed="81"/>
            <rFont val="Tahoma"/>
            <family val="2"/>
          </rPr>
          <t>This percentage corresponds to the tax rate applied under the Municipal Business Tax.</t>
        </r>
      </text>
    </comment>
    <comment ref="F60" authorId="1" shapeId="0" xr:uid="{D53361AB-9679-4CB8-A408-590D13657432}">
      <text>
        <r>
          <rPr>
            <sz val="9"/>
            <color indexed="81"/>
            <rFont val="Tahoma"/>
            <family val="2"/>
          </rPr>
          <t>This percentage corresponds to the tax rate applied under the Municipal Business Tax.</t>
        </r>
      </text>
    </comment>
    <comment ref="H60" authorId="1" shapeId="0" xr:uid="{B922CC81-A67E-4F9A-A256-0263BF733587}">
      <text>
        <r>
          <rPr>
            <sz val="9"/>
            <color indexed="81"/>
            <rFont val="Tahoma"/>
            <family val="2"/>
          </rPr>
          <t>This percentage corresponds to the tax rate applied under the Municipal Business Tax.</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MILANO TORRES Daniel</author>
  </authors>
  <commentList>
    <comment ref="K160" authorId="0" shapeId="0" xr:uid="{2759D83E-DA74-4CBA-85CB-D3DB7A30A193}">
      <text>
        <r>
          <rPr>
            <b/>
            <sz val="9"/>
            <color indexed="81"/>
            <rFont val="Tahoma"/>
            <family val="2"/>
          </rPr>
          <t>Attention, if  the manager holds the establishment authorization and owns more than 25% of an SARL/SARL-S, their social security contributions are entirely their responsibility.</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<sst xmlns="http://schemas.openxmlformats.org/spreadsheetml/2006/main" count="1075" uniqueCount="641">
  <si>
    <t>This tool belongs to the House of Entrepreneurship and is to be used only in collaboration with the latter and/or its partners.</t>
  </si>
  <si>
    <t>Any usage for commercial purposes without the authorisation of the House of Entrepreneurship is prohibited.</t>
  </si>
  <si>
    <t>Although this tool has been created with the utmost care, its author accepts no responsibility for eventual errors or omissions. He accepts no responsibility for the use of the information provided.</t>
  </si>
  <si>
    <t xml:space="preserve">                             Only fill in the grey cells</t>
  </si>
  <si>
    <t>"</t>
  </si>
  <si>
    <t>-------------------------------------  DATA OF THE ACTIVITY -----------------------------------------</t>
  </si>
  <si>
    <t>Project Name</t>
  </si>
  <si>
    <t>Name of the project owner</t>
  </si>
  <si>
    <t xml:space="preserve">Municipality of the registered office </t>
  </si>
  <si>
    <t>Click here to select from the drop-down list</t>
  </si>
  <si>
    <t>VAT scheme</t>
  </si>
  <si>
    <t xml:space="preserve"> Please provide a brief description of the project </t>
  </si>
  <si>
    <t>Please provide a brief description of the project here</t>
  </si>
  <si>
    <t>Imposition</t>
  </si>
  <si>
    <t>Impôt Commercial Communal (ICC)</t>
  </si>
  <si>
    <t>Abattement (ICC)</t>
  </si>
  <si>
    <t>Impôt sur le Revenu des Collectivitées (IRC) normal</t>
  </si>
  <si>
    <t>Impôt sur le Revenu des Collectivitées (IRC) réduit</t>
  </si>
  <si>
    <t>Plafonds IRC réduit</t>
  </si>
  <si>
    <t>Contribution au fond de l'emploi</t>
  </si>
  <si>
    <t>Impôt sur le revenu des personnes physiques</t>
  </si>
  <si>
    <t>-----------------------------------------  INVESTMENTS  ---------------------------------------------</t>
  </si>
  <si>
    <t>Note: cells in column "G" can be overwritten</t>
  </si>
  <si>
    <t>VAT</t>
  </si>
  <si>
    <t>Costs details</t>
  </si>
  <si>
    <t>Price excl. VAT</t>
  </si>
  <si>
    <t>Total price incl. VAT</t>
  </si>
  <si>
    <t>Years of depreciation</t>
  </si>
  <si>
    <t>Depreciation year 1</t>
  </si>
  <si>
    <t>Depreciation year 2</t>
  </si>
  <si>
    <t>Depreciation year 3</t>
  </si>
  <si>
    <t>Explanation</t>
  </si>
  <si>
    <t>Incorporation costs</t>
  </si>
  <si>
    <t>Fees associated with the creation of the company, registration fees, legal, tax and accounting fees, etc.</t>
  </si>
  <si>
    <t xml:space="preserve">Initial establishment costs </t>
  </si>
  <si>
    <t>Costs before incorporation of the company for prospecting, advertising, market research, etc.</t>
  </si>
  <si>
    <t>Research and development costs</t>
  </si>
  <si>
    <t>Costs before incorporation for creating a website, designing software, etc.</t>
  </si>
  <si>
    <t>Concessions, patents, licences and trademarks</t>
  </si>
  <si>
    <t>Operating rights, trademarks, patents, copyright, acquired software, active websites</t>
  </si>
  <si>
    <t>Goodwill</t>
  </si>
  <si>
    <t>Acquired business goodwill that cannot be allocated to another fixed asset account; customer files</t>
  </si>
  <si>
    <t>Land and buildings</t>
  </si>
  <si>
    <t xml:space="preserve">Property and buildings							</t>
  </si>
  <si>
    <t>Transport and maintenance equipment</t>
  </si>
  <si>
    <t xml:space="preserve">Transport equipment 							</t>
  </si>
  <si>
    <t>Transport vehicles</t>
  </si>
  <si>
    <t xml:space="preserve">Cars, trucks, bicycles, etc.							</t>
  </si>
  <si>
    <t>Tools</t>
  </si>
  <si>
    <t xml:space="preserve">Small equipment and tools							</t>
  </si>
  <si>
    <t>Operating equipment 1</t>
  </si>
  <si>
    <t>Ovens, kitchens, appliances, tools, machinery, etc.</t>
  </si>
  <si>
    <t>Operating equipment 2</t>
  </si>
  <si>
    <t>Operating equipment 3</t>
  </si>
  <si>
    <t>Operating equipment 4</t>
  </si>
  <si>
    <t>Furniture 1</t>
  </si>
  <si>
    <t>Furniture and objects such as tables, chairs, folders and desks used in the company.</t>
  </si>
  <si>
    <t>Furniture 2</t>
  </si>
  <si>
    <t>Furniture 3</t>
  </si>
  <si>
    <t>Furniture 4</t>
  </si>
  <si>
    <t>IT equipment 1</t>
  </si>
  <si>
    <t>All the physical components of a computer and its peripherals</t>
  </si>
  <si>
    <t>IT equipment 2</t>
  </si>
  <si>
    <t>IT equipment 3</t>
  </si>
  <si>
    <t>IT equipment 4</t>
  </si>
  <si>
    <t>Other installations</t>
  </si>
  <si>
    <t>Fixed assets</t>
  </si>
  <si>
    <t xml:space="preserve">Securities, other than equity investments, which the company intends to hold on a long-term basis or which cannot be resold in the short term				</t>
  </si>
  <si>
    <t>Deposits and guarantees</t>
  </si>
  <si>
    <t>Amounts remaining unavailable until fulfilment of a condition precedent</t>
  </si>
  <si>
    <t>Initial stock</t>
  </si>
  <si>
    <t>Stock existing at the start of the activity and/or management period</t>
  </si>
  <si>
    <t>Initial cash requirement</t>
  </si>
  <si>
    <t>Please note here the cash required for the first few days/weeks/months of your activity</t>
  </si>
  <si>
    <t>Totals</t>
  </si>
  <si>
    <t>--------------------------------------------  RUNNING COSTS  -------------------------------------------------</t>
  </si>
  <si>
    <t>Inflation rate</t>
  </si>
  <si>
    <t>&lt;------- Please indicate the inflation rate that will be used to increase charges from year to year (we recommend 2%).</t>
  </si>
  <si>
    <t>Note 1: You can use column "D" by adding the annual amount in order to distribute it linearly over the whole year, you can also overwrite the formulas each month in order to add the expense in the corresponding month</t>
  </si>
  <si>
    <t>Note 2: year 2 and year 3 is calculated automatically with the increase in the inflation rate (B66), you can also increase the charges by overwriting the formulas in column "R" and "S"</t>
  </si>
  <si>
    <t>Annual charge excl. Vat</t>
  </si>
  <si>
    <t>External costs per month - Year 1</t>
  </si>
  <si>
    <t>Total Year 1</t>
  </si>
  <si>
    <t>Year 2</t>
  </si>
  <si>
    <t>Year 3</t>
  </si>
  <si>
    <t>Month 1</t>
  </si>
  <si>
    <t>Month 2</t>
  </si>
  <si>
    <t>Month 3</t>
  </si>
  <si>
    <t>Month 4</t>
  </si>
  <si>
    <t>Month 5</t>
  </si>
  <si>
    <t>Month 6</t>
  </si>
  <si>
    <t>Month 7</t>
  </si>
  <si>
    <t>Month 8</t>
  </si>
  <si>
    <t>Month 9</t>
  </si>
  <si>
    <t>Month 10</t>
  </si>
  <si>
    <t>Month 11</t>
  </si>
  <si>
    <t>Month 12</t>
  </si>
  <si>
    <t xml:space="preserve">Rental of property </t>
  </si>
  <si>
    <t xml:space="preserve">Amount of the rent for the premises, building						</t>
  </si>
  <si>
    <t xml:space="preserve"> Rental charges </t>
  </si>
  <si>
    <t xml:space="preserve">All expenses relating to the accommodation and additional to the rent						</t>
  </si>
  <si>
    <t xml:space="preserve"> Non-storable bills: water/electricity/gas </t>
  </si>
  <si>
    <t xml:space="preserve"> Building taxes </t>
  </si>
  <si>
    <t xml:space="preserve">Only if the company is the owner 						</t>
  </si>
  <si>
    <t xml:space="preserve"> Furniture leasing </t>
  </si>
  <si>
    <t xml:space="preserve">Fixed-term rental contract for the financing of movable assets (vehicles, production equipment, office equipment, etc.)		</t>
  </si>
  <si>
    <t xml:space="preserve"> Subcontracting </t>
  </si>
  <si>
    <t xml:space="preserve">Subcontracting not directly related to sales/services (cleaning of premises, maintenance, etc.)		</t>
  </si>
  <si>
    <t xml:space="preserve"> Subcontracting related to service provisions </t>
  </si>
  <si>
    <t>This cell is to be completed in the forecast section of the forecast turnover.</t>
  </si>
  <si>
    <t xml:space="preserve">Do not modify this cell						</t>
  </si>
  <si>
    <t xml:space="preserve"> Maintenance and repairs </t>
  </si>
  <si>
    <t xml:space="preserve">Budget for possible repairs </t>
  </si>
  <si>
    <t xml:space="preserve"> Documentation and purchase of studies </t>
  </si>
  <si>
    <t>Subscriptions to information sites, magazines, purchase of studies</t>
  </si>
  <si>
    <t xml:space="preserve"> Training costs </t>
  </si>
  <si>
    <t>Annual staff trainings</t>
  </si>
  <si>
    <t xml:space="preserve"> Fees </t>
  </si>
  <si>
    <t>Accounting and legal fees, etc.</t>
  </si>
  <si>
    <t xml:space="preserve"> Insurance premium</t>
  </si>
  <si>
    <t>Professional liability insurance</t>
  </si>
  <si>
    <t xml:space="preserve"> Advertising </t>
  </si>
  <si>
    <t>Advertising budget</t>
  </si>
  <si>
    <t xml:space="preserve"> Travel and representation </t>
  </si>
  <si>
    <t>Travel expenses for business trips, catering costs, etc.</t>
  </si>
  <si>
    <t xml:space="preserve"> Transport of goods </t>
  </si>
  <si>
    <t>Cost of transporting goods</t>
  </si>
  <si>
    <t xml:space="preserve"> Fleet insurance </t>
  </si>
  <si>
    <t>Transport vehicle insurance</t>
  </si>
  <si>
    <t xml:space="preserve"> Fleet-related taxes </t>
  </si>
  <si>
    <t>Only if the company owns the vehicles</t>
  </si>
  <si>
    <t xml:space="preserve"> Use of temporary staff </t>
  </si>
  <si>
    <t>Interim staff costs</t>
  </si>
  <si>
    <t xml:space="preserve">Telephone and internet fees </t>
  </si>
  <si>
    <t>Telephone and internet subscriptions</t>
  </si>
  <si>
    <t xml:space="preserve">Website management fees </t>
  </si>
  <si>
    <t>Website maintenance costs (hosting, domain name, etc.)</t>
  </si>
  <si>
    <t xml:space="preserve">Bank services </t>
  </si>
  <si>
    <t>Monthly/quarterly bank charges for account keeping</t>
  </si>
  <si>
    <t xml:space="preserve">Loan interest </t>
  </si>
  <si>
    <t>This cell is calculated automatically</t>
  </si>
  <si>
    <t>Do not modify this cell</t>
  </si>
  <si>
    <t xml:space="preserve">Transaction commissions </t>
  </si>
  <si>
    <t>Commission on transactions for payment services (TPE, Paypal, Stripe, etc.)</t>
  </si>
  <si>
    <t xml:space="preserve">Miscellaneous expenses 1 </t>
  </si>
  <si>
    <t xml:space="preserve">Other charges </t>
  </si>
  <si>
    <t xml:space="preserve"> Miscellaneous expenses 2 </t>
  </si>
  <si>
    <t>Other charges</t>
  </si>
  <si>
    <t xml:space="preserve"> Total excluding VAT</t>
  </si>
  <si>
    <t>Location immobilière</t>
  </si>
  <si>
    <t>TTC</t>
  </si>
  <si>
    <t>Charges locatives</t>
  </si>
  <si>
    <t>Factures non-stockables : eau/electricité/gaz</t>
  </si>
  <si>
    <t>Taxes liées au bàtiment</t>
  </si>
  <si>
    <t>Leasing mobilier</t>
  </si>
  <si>
    <t>Sous-traitance</t>
  </si>
  <si>
    <t>Sous-traitance sur prestation de services</t>
  </si>
  <si>
    <t>Entretien et réparation</t>
  </si>
  <si>
    <t>Documentation et achat d'études</t>
  </si>
  <si>
    <t>Frais de formations</t>
  </si>
  <si>
    <t>Honoraires</t>
  </si>
  <si>
    <t>Prime d'assurance</t>
  </si>
  <si>
    <t>Publicité</t>
  </si>
  <si>
    <t>Déplacements et représentation</t>
  </si>
  <si>
    <t>Transport des biens</t>
  </si>
  <si>
    <t>Assurance parc automobile</t>
  </si>
  <si>
    <t>Taxes liées au parc automobile</t>
  </si>
  <si>
    <t>Recours à l'intérim</t>
  </si>
  <si>
    <t>Frais de téléphone et d'internet</t>
  </si>
  <si>
    <t>Frais de gestion site internet</t>
  </si>
  <si>
    <t>Services bancaires</t>
  </si>
  <si>
    <t>Intérêts d’emprunt</t>
  </si>
  <si>
    <t>Commissions sur transactions</t>
  </si>
  <si>
    <t>Frais divers 1</t>
  </si>
  <si>
    <t>Frais divers 2</t>
  </si>
  <si>
    <t>Total</t>
  </si>
  <si>
    <t>Tva sur charges</t>
  </si>
  <si>
    <t>-----------------------------------  STAFF COSTS  ---------------------------------</t>
  </si>
  <si>
    <t>Note: don't forget to fill in/adjust the salaries in year 2 and year 3 in the ""Q" and "R" columns</t>
  </si>
  <si>
    <t>Description of position</t>
  </si>
  <si>
    <t>Year 1</t>
  </si>
  <si>
    <t>Manager</t>
  </si>
  <si>
    <t xml:space="preserve">- For the executive, social security contributions and income tax will be paid by the executive personally and not by the company. Please indicate the total income paid by the company to the manager, including social security contributions and income tax.
- For employees, please fill in the monthly gross salaries (excluding employer's contributions, which will be automatically calculated). 
- Please also complete columns “”Q“” and “”R“” for salaries in years 2 and 3.”		</t>
  </si>
  <si>
    <t>Employee 1</t>
  </si>
  <si>
    <t>Employee 2</t>
  </si>
  <si>
    <t>Employee 3</t>
  </si>
  <si>
    <t>Employee 4</t>
  </si>
  <si>
    <t>Employee 5</t>
  </si>
  <si>
    <t>Employee 6</t>
  </si>
  <si>
    <t>Sécurité sociale minimum de l'indépendant</t>
  </si>
  <si>
    <t>Sécurité sociale ajustée de l'indépendant</t>
  </si>
  <si>
    <t>Total sécurité sociale si indépendant</t>
  </si>
  <si>
    <t>Aide calcul pour la dispense ADEM</t>
  </si>
  <si>
    <t>Sécurité sociale pout la trésorerie</t>
  </si>
  <si>
    <t>Total staff costs</t>
  </si>
  <si>
    <t>------------------------------  FORECAST TURNOVER  ---------------------------</t>
  </si>
  <si>
    <t>Growth rate Year 2</t>
  </si>
  <si>
    <t>&lt;------- Please enter a number from 1 to 1000</t>
  </si>
  <si>
    <t>Growth rate Year 3</t>
  </si>
  <si>
    <t>Note : year 2 and year 3 is calculated automatically with the increase in the growth rate (B150 and B151), you can also increase sales manually by overwriting the formulas in the "T" and "U" column</t>
  </si>
  <si>
    <t>Total number of sales per year</t>
  </si>
  <si>
    <t>Product Description</t>
  </si>
  <si>
    <t xml:space="preserve">Average price excluding VAT	</t>
  </si>
  <si>
    <t xml:space="preserve">Average cost of goods purchased	</t>
  </si>
  <si>
    <t>Average cost of subcontracting</t>
  </si>
  <si>
    <t>Estimated sales per month - Year 1</t>
  </si>
  <si>
    <t>Note: Indicate below the number of sales of your products/services per month</t>
  </si>
  <si>
    <t>Produit ou prestation service  1</t>
  </si>
  <si>
    <t>Indicate your sales category here</t>
  </si>
  <si>
    <t>To facilitate financial forecasting, please classify your sales/services by category as:
Restaurant (average ticket sales/party room hire/deliveries), e-commerce (product sales/advertising banners), beauty salon (massages, body treatments, facials)
In column ""E"", please enter the average price of the service, for example :
The average customer spends €18 in a restaurant (including drinks and main course).
In column ""F"", please enter the average cost of the service, for example: average cost of the dish 6€ (including drink and dish)
In column ""G"", please enter the average cost of the subcontracting in question, for example :
Average cost of dish delivery: €3 (delivery company commission)".</t>
  </si>
  <si>
    <t>Chiffre d'affaires 1</t>
  </si>
  <si>
    <t>htva</t>
  </si>
  <si>
    <t>Chiffre d'affaires htva</t>
  </si>
  <si>
    <t xml:space="preserve">Turnover excluding VAT </t>
  </si>
  <si>
    <t>Chiffre d'affaires TTC</t>
  </si>
  <si>
    <t>Turnover including VAT</t>
  </si>
  <si>
    <t>Produit ou prestation service  2</t>
  </si>
  <si>
    <t>Chiffre d'affaires 2</t>
  </si>
  <si>
    <t>Produit ou prestation service  3</t>
  </si>
  <si>
    <t>Chiffre d'affaires 3</t>
  </si>
  <si>
    <t>Produit ou prestation service  4</t>
  </si>
  <si>
    <t>Chiffre d'affaires 4</t>
  </si>
  <si>
    <t>Produit ou prestation service  5</t>
  </si>
  <si>
    <t>Chiffre d'affaires 5</t>
  </si>
  <si>
    <t>Produit ou prestation service  6</t>
  </si>
  <si>
    <t>Chiffre d'affaires 6</t>
  </si>
  <si>
    <t>Produit ou prestation service  7</t>
  </si>
  <si>
    <t>Chiffre d'affaires 7</t>
  </si>
  <si>
    <t>Produit ou prestation service  8</t>
  </si>
  <si>
    <t>Chiffre d'affaires 8</t>
  </si>
  <si>
    <t>Produit ou prestation service  9</t>
  </si>
  <si>
    <t>Chiffre d'affaires 9</t>
  </si>
  <si>
    <t>Produit ou prestation service  10</t>
  </si>
  <si>
    <t>Chiffre d'affaires 10</t>
  </si>
  <si>
    <t>TOTAUX</t>
  </si>
  <si>
    <t>Turnover excluding VAT TOTAL</t>
  </si>
  <si>
    <t>Turnover including VAT TOTAL</t>
  </si>
  <si>
    <t>Total achats de marchandises</t>
  </si>
  <si>
    <t>Total coût sous-traitance</t>
  </si>
  <si>
    <t>Gestion de TVA</t>
  </si>
  <si>
    <t>TVA sur achat de marchandises</t>
  </si>
  <si>
    <t>TVA en amont (due)</t>
  </si>
  <si>
    <t>TVA en aval (déductible)</t>
  </si>
  <si>
    <t>Excédent tva</t>
  </si>
  <si>
    <t>Excédent tva trimestrielle</t>
  </si>
  <si>
    <t>Paiement de la TVA</t>
  </si>
  <si>
    <t>-------------------------------------- FINANCIAL PLAN  -----------------------------------------</t>
  </si>
  <si>
    <t xml:space="preserve">Total financing requirement </t>
  </si>
  <si>
    <t>&lt;------- This is an automatic calculation of the overall amount to be financed</t>
  </si>
  <si>
    <t xml:space="preserve"> Remaining balance to be financed </t>
  </si>
  <si>
    <t xml:space="preserve">&lt;-- Please indicate the financing resources available and envisaged to finance the activity until cell "D245" is at 0 EUR </t>
  </si>
  <si>
    <t xml:space="preserve"> Equity contribution / Capital </t>
  </si>
  <si>
    <t xml:space="preserve"> &lt;-- Please indicate the capital made available for the company (12k EUR min for a SARL for example) </t>
  </si>
  <si>
    <t xml:space="preserve"> Associate loan </t>
  </si>
  <si>
    <t xml:space="preserve"> &lt;-- Please indicate here the money invested by the partners in the form of a loan to the company </t>
  </si>
  <si>
    <t xml:space="preserve"> Bank loan </t>
  </si>
  <si>
    <t xml:space="preserve"> &lt;-- Please indicate the amount of the bank loan if applicable </t>
  </si>
  <si>
    <t xml:space="preserve"> Years of bank loan repayments </t>
  </si>
  <si>
    <t xml:space="preserve"> &lt;-- Please indicate number of years of credit repayment</t>
  </si>
  <si>
    <t xml:space="preserve"> Interest rate on bank loan </t>
  </si>
  <si>
    <t xml:space="preserve"> &lt;-- Please indicate the interest rate for the bank loan </t>
  </si>
  <si>
    <t xml:space="preserve"> Grants </t>
  </si>
  <si>
    <t xml:space="preserve"> &lt;-- Please indicate here the grants obtained</t>
  </si>
  <si>
    <t xml:space="preserve"> Self-financing</t>
  </si>
  <si>
    <t>Please do not fill in or modify this tab</t>
  </si>
  <si>
    <t>--------------------------------  PROFIT AND LOSS  -------------------------------</t>
  </si>
  <si>
    <t>----------------- FINANCIAL PLAN  ---------------------</t>
  </si>
  <si>
    <t>ANALYSIS OF PROFITABILITY</t>
  </si>
  <si>
    <t>YEAR 1</t>
  </si>
  <si>
    <t>% of TO</t>
  </si>
  <si>
    <t>YEAR 2</t>
  </si>
  <si>
    <t>YEAR 3</t>
  </si>
  <si>
    <t>FINANCIAL PLAN</t>
  </si>
  <si>
    <t>Start</t>
  </si>
  <si>
    <t>+ TURNOVER</t>
  </si>
  <si>
    <t>TOTAL INVESTMENTS TO FINANCE</t>
  </si>
  <si>
    <t>Incorporation Expenses and Related Costs</t>
  </si>
  <si>
    <t>- PURCHASE OF GOODS</t>
  </si>
  <si>
    <t>Intangible Assets
Intangible Assets</t>
  </si>
  <si>
    <t>Tangible Assets</t>
  </si>
  <si>
    <t>= GROSS MARGIN</t>
  </si>
  <si>
    <t>Financial Assets</t>
  </si>
  <si>
    <t>Initial Cash / Treasury</t>
  </si>
  <si>
    <t>- CONSUMPTION FROM THIRD PARTIES</t>
  </si>
  <si>
    <t>Initial Inventory Buildup</t>
  </si>
  <si>
    <t xml:space="preserve">Recoverable VAT </t>
  </si>
  <si>
    <t>Loan Repayment</t>
  </si>
  <si>
    <t>TOTAL RESOURCES</t>
  </si>
  <si>
    <t>Equity contribution / Capital</t>
  </si>
  <si>
    <t>Associate loan</t>
  </si>
  <si>
    <t>Bank loan</t>
  </si>
  <si>
    <t>Grants</t>
  </si>
  <si>
    <t>Self-Financing</t>
  </si>
  <si>
    <t>YEARLY GAP</t>
  </si>
  <si>
    <t>CUMULATIVE GAP</t>
  </si>
  <si>
    <t>---------  KEY PERFORMANCE INDICATORS  ---------</t>
  </si>
  <si>
    <t>INDICATORS</t>
  </si>
  <si>
    <t>BREAK-EVEN POINT</t>
  </si>
  <si>
    <t>BREAK-EVEN POINT ON A 360-DAY BASIS</t>
  </si>
  <si>
    <t>SAFETY MARGIN</t>
  </si>
  <si>
    <t>= ADDED VALUE</t>
  </si>
  <si>
    <t>FINANCIAL INDEPENDENCE RATIO</t>
  </si>
  <si>
    <t>- EMPLOYEE EXPENSES</t>
  </si>
  <si>
    <t>Excecutive's Remuneration</t>
  </si>
  <si>
    <t>YEARLY CASHFLOW</t>
  </si>
  <si>
    <t>Employee Remuneration</t>
  </si>
  <si>
    <t>Social Charges</t>
  </si>
  <si>
    <t>------------------------------------------------------------    CASH FLOW ANALYSIS  ------------------------------------------------------------------</t>
  </si>
  <si>
    <t>= EARNINGS BEFORE INTEREST, TAXES, DEPRECIATION, AND AMORTIZATION (EBITDA)</t>
  </si>
  <si>
    <t>CASH FLOW ANALYSIS</t>
  </si>
  <si>
    <t xml:space="preserve">Month 1 </t>
  </si>
  <si>
    <t>-  VALUE CORRECTION</t>
  </si>
  <si>
    <t>Cash in</t>
  </si>
  <si>
    <t>Turnover</t>
  </si>
  <si>
    <t>= EARNINGS BEFORE INTEREST AND TAXES (EBIT)</t>
  </si>
  <si>
    <t>Equity Capital</t>
  </si>
  <si>
    <t>Bank Funding</t>
  </si>
  <si>
    <t>- FINANCIAL EXPENSES</t>
  </si>
  <si>
    <t>TOTAL RECEIPTS</t>
  </si>
  <si>
    <t>Cash out</t>
  </si>
  <si>
    <t>= PROFIT BEFORE TAX</t>
  </si>
  <si>
    <t>Purchases of Goods</t>
  </si>
  <si>
    <t>Consumables from Third Parties</t>
  </si>
  <si>
    <t>- TAXES</t>
  </si>
  <si>
    <t>Employee Costs</t>
  </si>
  <si>
    <t>Income Tax</t>
  </si>
  <si>
    <t xml:space="preserve">Payable VAT </t>
  </si>
  <si>
    <t>Municipal Business Tax</t>
  </si>
  <si>
    <t>Investments</t>
  </si>
  <si>
    <t>Net Wealth Tax</t>
  </si>
  <si>
    <t>Loan Repayments</t>
  </si>
  <si>
    <t>TOTAL PAYMENTS</t>
  </si>
  <si>
    <t>= NET PROFIT</t>
  </si>
  <si>
    <t>Free cash</t>
  </si>
  <si>
    <t>ENDING BALANCE</t>
  </si>
  <si>
    <t>= CASHFLOW</t>
  </si>
  <si>
    <t>CUMULATIVE BALANCE</t>
  </si>
  <si>
    <t>------------------------------------------------------------    COMMENTS  ------------------------------------------------------------------</t>
  </si>
  <si>
    <t>------------------------------------------------------------    CHALLENGES  ------------------------------------------------------------------</t>
  </si>
  <si>
    <t xml:space="preserve">Please note that the amounts shown above for social security contributions and taxes are indicative only. Your actual amounts will be calculated and shared by the relevant authorities.		</t>
  </si>
  <si>
    <t>Comments in the “Challenge” section are optional and serve as thought-provoking alerts. If you can justify the entries concerned by these comments, you can ignore them. However, these challenges may highlight certain errors specific to your field of activity</t>
  </si>
  <si>
    <t>Explanations</t>
  </si>
  <si>
    <t>-----------------  FINANCIAL PLAN  ---------------------</t>
  </si>
  <si>
    <t>PROFITABILITY ANALYSIS</t>
  </si>
  <si>
    <t>Total sales of goods / service provision per year</t>
  </si>
  <si>
    <t>The financial plan is the table that gives all the comprising elements of investments required for the creation of the company and all its associated costs. Additionally, it includes the financial resources that will be used to finance the project.</t>
  </si>
  <si>
    <t xml:space="preserve"> - PURCHASE OF GOOD</t>
  </si>
  <si>
    <t>Total annual purchases of goods</t>
  </si>
  <si>
    <t>Intangible Assets</t>
  </si>
  <si>
    <t>The gross profit corresponds to the difference between the selling price and the purchase price of goods or services.</t>
  </si>
  <si>
    <t>The numbers filled in the investments to finance, are derived from the depreciations calculations made in the “Investments” section of the “INPUT – to fill in” tab.</t>
  </si>
  <si>
    <t>CONSUMPTION FORM THIRD PARTIES</t>
  </si>
  <si>
    <t>The consumption from third parties permits the evaluation of the intermediary consumption which represents the goods and services purchased from external third parties outside of the company. They include everything that the company purchases from outside (goods and services), excluding employee expenses, financial expenses, and exceptional charges.</t>
  </si>
  <si>
    <t>The numbers filled in the resources need to be filled out in the lines 249-255 from the “INPUT – to fill in” tab.</t>
  </si>
  <si>
    <t xml:space="preserve">Self-Financing </t>
  </si>
  <si>
    <t>The yearly gap should not be negative, as this would mean that the financial resources are not sufficient to finance the investments</t>
  </si>
  <si>
    <t>-----------------  KEY PERFORMANCE INDICATORS  ---------------------</t>
  </si>
  <si>
    <t xml:space="preserve">The break-even point corresponds to the level of sales (excluding tax) that a business needs to achieve over the course of an accounting year to cover all its expenses. </t>
  </si>
  <si>
    <t>Breakeven point is the number of days before a company reaches its break-even point.</t>
  </si>
  <si>
    <t xml:space="preserve"> The safety margin is the difference between sales and the break-even point. The greater the deviation, the greater the safety margin. </t>
  </si>
  <si>
    <t xml:space="preserve"> This ratio is used to measure a business's financial equilibrium, i.e. how much of the total investment is equity. The closer this ratio is to 0%, the more indebted the company. </t>
  </si>
  <si>
    <t>The added value is the economic indicator that measures the value or wealth created by the company during a year.</t>
  </si>
  <si>
    <t xml:space="preserve"> All the financial resources generated by the business to ensure its financing. This data is very important for the financial investors (banks or private investors) as it shows the ability to repay this financing.  </t>
  </si>
  <si>
    <t>Personnel expenses include all salaries and remuneration paid to employees and company executives. This category comprises gross salaries of employees and social security contributions.</t>
  </si>
  <si>
    <t>EBITDA is a financial indicator that allows evaluating the profitability of the activity without considering its financing and investment methods.</t>
  </si>
  <si>
    <t>------------------------------------------------------------    CASHFLOW ANALYSIS  ------------------------------------------------------------------</t>
  </si>
  <si>
    <t>Depreciation of assets held by the company.</t>
  </si>
  <si>
    <t>Cashflow Analysis</t>
  </si>
  <si>
    <t>Performance of the company's activity, the profitability of its economic model.</t>
  </si>
  <si>
    <t>This table represents the remaining cash between the cash inflows and outflows of the company.</t>
  </si>
  <si>
    <t>All expenses related to financial loans contracted by a company (interests).</t>
  </si>
  <si>
    <t>Profit before taxes</t>
  </si>
  <si>
    <t>Total taxes</t>
  </si>
  <si>
    <t>Corporate Income Tax.</t>
  </si>
  <si>
    <t>The communal business tax rate varies between 6.75% and 12% depending on the municipality in which the company is established</t>
  </si>
  <si>
    <t>VAT Payable</t>
  </si>
  <si>
    <t>The Net Wealth Tax is 535 EUR per year and is due if the company is established on January 1st.</t>
  </si>
  <si>
    <r>
      <t xml:space="preserve">Net income. 
</t>
    </r>
    <r>
      <rPr>
        <b/>
        <u/>
        <sz val="11"/>
        <color theme="2" tint="-0.499984740745262"/>
        <rFont val="Calibri"/>
        <family val="2"/>
        <scheme val="minor"/>
      </rPr>
      <t>Good to know</t>
    </r>
    <r>
      <rPr>
        <b/>
        <sz val="11"/>
        <color theme="2" tint="-0.499984740745262"/>
        <rFont val="Calibri"/>
        <family val="2"/>
        <scheme val="minor"/>
      </rPr>
      <t>: all companies are required to set aside reserves and pay back 5% of their profits, until these reserves represent 10% of their share capital. For a SARL-S, there is an obligation to allocate 5% of annual net profit to reserves. This obligation exists until the reserve fund, added to the company's subscribed and paid-up share capital, reaches the minimum share capital for a “classic” SARL, i.e. 12,000 euros.”</t>
    </r>
  </si>
  <si>
    <t xml:space="preserve">The cash generated by the company to finance itself or repay its debts. Cash flow represents the liquidity available to pay down debts and invest, while net income reflects the company's accounting result (including non-cashable expenses). A non-cashable expense is a booked expenditure that does not result in a cash outflow (e.g. depreciation, amortization and provisions). Cash flow is therefore calculated by adding non-cash expenses to net income. </t>
  </si>
  <si>
    <t>The balance at the end of the month can be negative if the company experiences declines in activity during certain periods.</t>
  </si>
  <si>
    <t>If there are negative figures on the cumulative balance, financing options (credit line, bank overdraft, etc.) will need to be considered.</t>
  </si>
  <si>
    <t>---------------------------------------------------------  EVOLUTION OF THE TURNOVER VS THE BREAK-EVEN POINT  -------------------------------------------------------------</t>
  </si>
  <si>
    <t>EVOLUTION OF THE TURNOVER</t>
  </si>
  <si>
    <t>TURNOVER</t>
  </si>
  <si>
    <t>The actual turnover/revenue of the business</t>
  </si>
  <si>
    <t>The break-even point is the amount of gross turnover to be achieved during a period to reach a balance, that is, a result equal to zero (total expenses = total revenue).</t>
  </si>
  <si>
    <t>Average price</t>
  </si>
  <si>
    <t>Mois 7</t>
  </si>
  <si>
    <t>KEY PERFORMANCE INDICATORS</t>
  </si>
  <si>
    <t>REPAYMENT CAPACITY</t>
  </si>
  <si>
    <t xml:space="preserve">Average price </t>
  </si>
  <si>
    <t>Total year 1</t>
  </si>
  <si>
    <t>Total year 2</t>
  </si>
  <si>
    <t>Total year 3</t>
  </si>
  <si>
    <t>Calcul du CA et su SR</t>
  </si>
  <si>
    <t>SR = CF / TMCV</t>
  </si>
  <si>
    <t>CF</t>
  </si>
  <si>
    <t>TMCV = MCV/CA</t>
  </si>
  <si>
    <t>MCV = CA-CV</t>
  </si>
  <si>
    <t>CA</t>
  </si>
  <si>
    <t>CV</t>
  </si>
  <si>
    <t>ANNEXES</t>
  </si>
  <si>
    <t>CASHFLOW ANALYSYS</t>
  </si>
  <si>
    <t xml:space="preserve">INVESTMENTS  </t>
  </si>
  <si>
    <t>Formulation (Libellé)</t>
  </si>
  <si>
    <t xml:space="preserve">Price excluding VAT </t>
  </si>
  <si>
    <t xml:space="preserve">Price including VAT </t>
  </si>
  <si>
    <t>CASHFLOW ANALYSIS</t>
  </si>
  <si>
    <t>FIXED COSTS</t>
  </si>
  <si>
    <t>Fixed costs</t>
  </si>
  <si>
    <t xml:space="preserve">Subcontracting costs </t>
  </si>
  <si>
    <t>Financial interest charges</t>
  </si>
  <si>
    <t>SALARIES</t>
  </si>
  <si>
    <t>Salaries</t>
  </si>
  <si>
    <t>PARTIE COMMENTAIRES SOCIETE</t>
  </si>
  <si>
    <t xml:space="preserve">Formule de commentaires si un commentaire s'affiche sous condition </t>
  </si>
  <si>
    <t xml:space="preserve">Filter </t>
  </si>
  <si>
    <t xml:space="preserve">Formule de condition des challenges </t>
  </si>
  <si>
    <t>Filter</t>
  </si>
  <si>
    <t xml:space="preserve"> </t>
  </si>
  <si>
    <t>Formule auxiliaire CA</t>
  </si>
  <si>
    <t>Formule auxiliaire SSML</t>
  </si>
  <si>
    <t>CHALLENGE</t>
  </si>
  <si>
    <t>SUJET</t>
  </si>
  <si>
    <t>Your accumulated cash flow is negative! Please check your cash flow and adjust your expenses.</t>
  </si>
  <si>
    <t>Trésorerie négative</t>
  </si>
  <si>
    <t>Good to know: for a bank loan, the bank will require a personal contribution of at least 20%. It should also be noted that certain expenses, such as capital, initial stock, cash flow or guarantees, are not financed by the bank.</t>
  </si>
  <si>
    <t>Apport prêt bancaire</t>
  </si>
  <si>
    <t>Your sales for one or more of your products are identical every month. Have you taken into account seasonal variations and the growth of your business?</t>
  </si>
  <si>
    <t>CA identique</t>
  </si>
  <si>
    <t>One or more of your employees is paid less than the Luxembourg Minimum Wage. This may be acceptable if they only work part-time. On the other hand, if they are full-time employees, please pay them at least the level of the SSML.</t>
  </si>
  <si>
    <t>SSML</t>
  </si>
  <si>
    <t>COMMENTAIRES Formules</t>
  </si>
  <si>
    <t>Your municipal business tax is 0 because your profit before tax is less than €17,500.</t>
  </si>
  <si>
    <t>ICC = 0</t>
  </si>
  <si>
    <t>Your corporate income tax (CIT/IRC) is 14.98% because your profit is less than €175,000.</t>
  </si>
  <si>
    <t>IRC = 16,05</t>
  </si>
  <si>
    <t>Your corporate income tax (CIT/IRC) is 17.12% because your profit exceeds €175,000.</t>
  </si>
  <si>
    <t>IRC = 18,19</t>
  </si>
  <si>
    <t xml:space="preserve">If your turnover is less than €112,000, you have to pay and declare VAT on an annual basis. If this is the case, make sure you manage your VAT properly so that you have the funds to pay the collected VAT to the AED. </t>
  </si>
  <si>
    <t>Versement TVA CA&lt;112K</t>
  </si>
  <si>
    <t>Subsidies operate on a repayment model, which means that you'll need to set aside enough cash to pay the bills in advance. It's important to note that the business plan is designed to ensure that the activity is self-financing, considering the subsidies as a bonus. It is therefore essential to think about the viability of the business without relying on these financial aids.</t>
  </si>
  <si>
    <t>Modèle subventions Lux</t>
  </si>
  <si>
    <t>COMMENTAIRES Sans condition</t>
  </si>
  <si>
    <t>Please note! Please fill in your registration commune in cell C15 of the INPUT sheet.</t>
  </si>
  <si>
    <t>Commune</t>
  </si>
  <si>
    <t>LISTES DEROULANTES</t>
  </si>
  <si>
    <t>Calcul CCSS</t>
  </si>
  <si>
    <t>Régime TVA</t>
  </si>
  <si>
    <t>Salaire Minimum</t>
  </si>
  <si>
    <t>Cliquez ici pour choisir à l'aide de la liste déroulante</t>
  </si>
  <si>
    <t>Abattement</t>
  </si>
  <si>
    <t>Taux SS</t>
  </si>
  <si>
    <t>Standard scheme</t>
  </si>
  <si>
    <t>Subject to VAT: the company can charge VAT on sales and deduct it from its purchases from the company</t>
  </si>
  <si>
    <t>1/3 du SSM</t>
  </si>
  <si>
    <t>Société</t>
  </si>
  <si>
    <t>Exemption scheme</t>
  </si>
  <si>
    <t>Not subject to VAT (only valid if sales are under €50K): the company cannot charge VAT on sales, nor deduct it from its purchases from the company.</t>
  </si>
  <si>
    <t>5 x le SSM</t>
  </si>
  <si>
    <t>HOE</t>
  </si>
  <si>
    <t>Cotisations sur SSM</t>
  </si>
  <si>
    <t>Taux de TVA</t>
  </si>
  <si>
    <t>Cotisations sur 1/3 du SSM</t>
  </si>
  <si>
    <t>Dépendance</t>
  </si>
  <si>
    <t>Cotisation maximale année 1</t>
  </si>
  <si>
    <t>Cotisations réelles année 1</t>
  </si>
  <si>
    <t>Cotisation maximale année 2</t>
  </si>
  <si>
    <t>Cotisations réelles année 2</t>
  </si>
  <si>
    <t>CCSS</t>
  </si>
  <si>
    <t>Cotisation maximale année 3</t>
  </si>
  <si>
    <t>Expliquer indépendant gérant</t>
  </si>
  <si>
    <t>Cotisations réelles année 3</t>
  </si>
  <si>
    <t>Standard scheme (based on SSML)</t>
  </si>
  <si>
    <t>Compulsory for incomes above the Luxembourg minimum wage. This scheme can also be requested by people earning less than the minimum wage, in order to benefit from full coverage.</t>
  </si>
  <si>
    <t>Reduction scheme</t>
  </si>
  <si>
    <t>This scheme can be applied for by people earning less than the Luxembourg minimum wage and more than a third of the minimum wage, in order to obtain a reduction in social security contributions based on a reduction in the pension component.</t>
  </si>
  <si>
    <t>This scheme may be requested by people earning less than a third of the Luxembourg minimum wage, in order to avoid paying social security contributions. This can lead to a loss of social protection if the applicant does not benefit from social coverage outside his/her self-employed activity.</t>
  </si>
  <si>
    <t>Commune et taux d'ICC</t>
  </si>
  <si>
    <t>Bascharage</t>
  </si>
  <si>
    <t>Bastendorf</t>
  </si>
  <si>
    <t>Beaufort</t>
  </si>
  <si>
    <t>Bech</t>
  </si>
  <si>
    <t>Beckerich</t>
  </si>
  <si>
    <t>Berdorf</t>
  </si>
  <si>
    <t>Bertrange</t>
  </si>
  <si>
    <t>Bettembourg</t>
  </si>
  <si>
    <t>Bettendorf</t>
  </si>
  <si>
    <t>Betzdorf</t>
  </si>
  <si>
    <t>Bissen</t>
  </si>
  <si>
    <t>Biwer</t>
  </si>
  <si>
    <t>Boevange/Attert</t>
  </si>
  <si>
    <t>Boulaide</t>
  </si>
  <si>
    <t>Bourscheid</t>
  </si>
  <si>
    <t>Bous</t>
  </si>
  <si>
    <t>Burmerange</t>
  </si>
  <si>
    <t>Clemency</t>
  </si>
  <si>
    <t>Clervaux</t>
  </si>
  <si>
    <t>Colmar-Berg</t>
  </si>
  <si>
    <t>Consdorf</t>
  </si>
  <si>
    <t>Consthum</t>
  </si>
  <si>
    <t>Contern</t>
  </si>
  <si>
    <t>Dalheim</t>
  </si>
  <si>
    <t>Diekirch</t>
  </si>
  <si>
    <t>Differdange</t>
  </si>
  <si>
    <t>Dippach</t>
  </si>
  <si>
    <t>Dudelange</t>
  </si>
  <si>
    <t>Echternach</t>
  </si>
  <si>
    <t>Ell</t>
  </si>
  <si>
    <t>Ermsdorf</t>
  </si>
  <si>
    <t>Erpeldange-sur-Sûre</t>
  </si>
  <si>
    <t>Esch-sur-Alzette</t>
  </si>
  <si>
    <t>Esch-sur-Sûre</t>
  </si>
  <si>
    <t>Eschweiler</t>
  </si>
  <si>
    <t>Ettelbruck</t>
  </si>
  <si>
    <t>Feulen</t>
  </si>
  <si>
    <t>Fischbach</t>
  </si>
  <si>
    <t>Flaxweiler</t>
  </si>
  <si>
    <t>Fouhren</t>
  </si>
  <si>
    <t>Frisange</t>
  </si>
  <si>
    <t>Garnich</t>
  </si>
  <si>
    <t>Goesdorf</t>
  </si>
  <si>
    <t>Grevenmacher</t>
  </si>
  <si>
    <t>Grosbous</t>
  </si>
  <si>
    <t>Habscht</t>
  </si>
  <si>
    <t>Heffingen</t>
  </si>
  <si>
    <t>Heiderscheid</t>
  </si>
  <si>
    <t>Heinerscheid</t>
  </si>
  <si>
    <t>Helperknapp</t>
  </si>
  <si>
    <t>Hesperange</t>
  </si>
  <si>
    <t>Hobscheid</t>
  </si>
  <si>
    <t>Hoscheid</t>
  </si>
  <si>
    <t>Hosingen</t>
  </si>
  <si>
    <t>Junglinster</t>
  </si>
  <si>
    <t>Käerjeng</t>
  </si>
  <si>
    <t>Kautenbach</t>
  </si>
  <si>
    <t>Kayl</t>
  </si>
  <si>
    <t>Kehlen</t>
  </si>
  <si>
    <t>Kiischpelt</t>
  </si>
  <si>
    <t>Koerich</t>
  </si>
  <si>
    <t>Kopstal</t>
  </si>
  <si>
    <t>Lac de la Haute-Sûre</t>
  </si>
  <si>
    <t>Larochette</t>
  </si>
  <si>
    <t>Lenningen</t>
  </si>
  <si>
    <t>Leudelange</t>
  </si>
  <si>
    <t>Lintgen</t>
  </si>
  <si>
    <t>Lorentzweiler</t>
  </si>
  <si>
    <t>Luxembourg</t>
  </si>
  <si>
    <t>Mamer</t>
  </si>
  <si>
    <t>Manternach</t>
  </si>
  <si>
    <t>Medernach</t>
  </si>
  <si>
    <t>Mersch</t>
  </si>
  <si>
    <t>Mertert</t>
  </si>
  <si>
    <t>Mertzig</t>
  </si>
  <si>
    <t>Mompach</t>
  </si>
  <si>
    <t>Mondercange</t>
  </si>
  <si>
    <t>Mondorf-les-Bains</t>
  </si>
  <si>
    <t>Munshausen</t>
  </si>
  <si>
    <t>Neunhausen</t>
  </si>
  <si>
    <t>Niederanven</t>
  </si>
  <si>
    <t>Nommern</t>
  </si>
  <si>
    <t>Parc Hosingen</t>
  </si>
  <si>
    <t>Pétange</t>
  </si>
  <si>
    <t>Préizerdaul</t>
  </si>
  <si>
    <t>Putscheid</t>
  </si>
  <si>
    <t>Rambrouch</t>
  </si>
  <si>
    <t>Reckange-sur-Mess</t>
  </si>
  <si>
    <t>Rédange-sur-Attert</t>
  </si>
  <si>
    <t>Reisdorf</t>
  </si>
  <si>
    <t>Remerschen</t>
  </si>
  <si>
    <t>Remich</t>
  </si>
  <si>
    <t>Roeser</t>
  </si>
  <si>
    <t>Rosport</t>
  </si>
  <si>
    <t>Rosport-Mompach</t>
  </si>
  <si>
    <t>Rumelange</t>
  </si>
  <si>
    <t>Saeul</t>
  </si>
  <si>
    <t>Sandweiler</t>
  </si>
  <si>
    <t>Sanem</t>
  </si>
  <si>
    <t>Schengen</t>
  </si>
  <si>
    <t>Schieren</t>
  </si>
  <si>
    <t>Schifflange</t>
  </si>
  <si>
    <t>Schuttrange</t>
  </si>
  <si>
    <t>Septfontaines</t>
  </si>
  <si>
    <t>Stadtbredimus</t>
  </si>
  <si>
    <t>Steinfort</t>
  </si>
  <si>
    <t>Steinsel</t>
  </si>
  <si>
    <t>Strassen</t>
  </si>
  <si>
    <t>Tandel</t>
  </si>
  <si>
    <t>Troisvierges</t>
  </si>
  <si>
    <t>Tuntange</t>
  </si>
  <si>
    <t>Useldange</t>
  </si>
  <si>
    <t>Année 1</t>
  </si>
  <si>
    <t>Année 2</t>
  </si>
  <si>
    <t>Année 3</t>
  </si>
  <si>
    <t>Vallée de l'Ernz</t>
  </si>
  <si>
    <t>Seuil de rentabilité</t>
  </si>
  <si>
    <t>Vianden</t>
  </si>
  <si>
    <t>Charges fixes</t>
  </si>
  <si>
    <t>Vichten</t>
  </si>
  <si>
    <t>Wahl</t>
  </si>
  <si>
    <t>Charges variables</t>
  </si>
  <si>
    <t>Waldbillig</t>
  </si>
  <si>
    <t>Marge sur coût variables</t>
  </si>
  <si>
    <t>Waldbredimus</t>
  </si>
  <si>
    <t>Taux de marge sur coût variable</t>
  </si>
  <si>
    <t>Walferdange</t>
  </si>
  <si>
    <t>Weiler-la-Tour</t>
  </si>
  <si>
    <t>Weiswampach</t>
  </si>
  <si>
    <t>Wellenstein</t>
  </si>
  <si>
    <t>Wiltz</t>
  </si>
  <si>
    <t>Wilwerwiltz</t>
  </si>
  <si>
    <t>Wincrange</t>
  </si>
  <si>
    <t>Winseler</t>
  </si>
  <si>
    <t>Wormeldange</t>
  </si>
  <si>
    <t>Simple Loan Calculator</t>
  </si>
  <si>
    <t>Enter values</t>
  </si>
  <si>
    <t>Loan amount</t>
  </si>
  <si>
    <t>Payment Y1</t>
  </si>
  <si>
    <t>Annual interest rate</t>
  </si>
  <si>
    <t>Interest Y1</t>
  </si>
  <si>
    <t>Loan period in years</t>
  </si>
  <si>
    <t>Dette Y1</t>
  </si>
  <si>
    <t>Start date of loan</t>
  </si>
  <si>
    <t>Payment Y2</t>
  </si>
  <si>
    <t>Interest Y2</t>
  </si>
  <si>
    <t>Monthly payment</t>
  </si>
  <si>
    <t>Dette Y2</t>
  </si>
  <si>
    <t>Number of payments</t>
  </si>
  <si>
    <t>Payment Y3</t>
  </si>
  <si>
    <t>Total interest</t>
  </si>
  <si>
    <t>Interest Y3</t>
  </si>
  <si>
    <t>Total cost of loan</t>
  </si>
  <si>
    <t>Dette Y3</t>
  </si>
  <si>
    <t>No.</t>
  </si>
  <si>
    <t>Payment
Date</t>
  </si>
  <si>
    <t>Beginning
Balance</t>
  </si>
  <si>
    <t>Payment</t>
  </si>
  <si>
    <t>Principal</t>
  </si>
  <si>
    <t>Interest</t>
  </si>
  <si>
    <t>Ending
Balance</t>
  </si>
  <si>
    <t>Employer social security charges for employees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</si>
</sst>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quot;€&quot;_-;\-* #,##0.00\ &quot;€&quot;_-;_-* &quot;-&quot;??\ &quot;€&quot;_-;_-@_-"/>
    <numFmt numFmtId="165" formatCode="_(&quot;$&quot;* #,##0.00_);_(&quot;$&quot;* \(#,##0.00\);_(&quot;$&quot;* &quot;-&quot;??_);_(@_)"/>
    <numFmt numFmtId="166" formatCode="_([$€-2]\ * #,##0.00_);_([$€-2]\ * \(#,##0.00\);_([$€-2]\ * &quot;-&quot;??_);_(@_)"/>
    <numFmt numFmtId="167" formatCode="_-[$€-410]\ * #,##0_-;\-[$€-410]\ * #,##0_-;_-[$€-410]\ * &quot;-&quot;??_-;_-@_-"/>
    <numFmt numFmtId="168" formatCode="_-[$€-410]\ * #,##0.00_-;\-[$€-410]\ * #,##0.00_-;_-[$€-410]\ * &quot;-&quot;??_-;_-@_-"/>
    <numFmt numFmtId="169" formatCode="_-* #,##0\ &quot;€&quot;_-;\-* #,##0\ &quot;€&quot;_-;_-* &quot;-&quot;??\ &quot;€&quot;_-;_-@_-"/>
    <numFmt numFmtId="170" formatCode="_ * #,##0_)\ [$€-1]_ ;_ * \(#,##0\)\ [$€-1]_ ;_ * &quot;-&quot;_)\ [$€-1]_ ;_ @_ "/>
    <numFmt numFmtId="171" formatCode="_-* #,##0.00\ [$€-410]_-;\-* #,##0.00\ [$€-410]_-;_-* &quot;-&quot;??\ [$€-410]_-;_-@_-"/>
    <numFmt numFmtId="172" formatCode="_-* #,##0.00\ [$€-140C]_-;\-* #,##0.00\ [$€-140C]_-;_-* &quot;-&quot;??\ [$€-140C]_-;_-@_-"/>
    <numFmt numFmtId="173" formatCode="_-[$€-2]\ * #,##0.00_-;\-[$€-2]\ * #,##0.00_-;_-[$€-2]\ * &quot;-&quot;??_-;_-@_-"/>
    <numFmt numFmtId="174" formatCode="0.0%"/>
  </numFmts>
  <fonts count="45">
    <font>
      <sz val="11"/>
      <color theme="1"/>
      <name val="Calibri"/>
      <family val="2"/>
      <scheme val="minor"/>
    </font>
    <font>
      <sz val="11"/>
      <color theme="1"/>
      <name val="Calibri"/>
      <family val="2"/>
      <scheme val="minor"/>
    </font>
    <font>
      <sz val="11"/>
      <name val="Calibri"/>
      <family val="2"/>
      <scheme val="minor"/>
    </font>
    <font>
      <sz val="16"/>
      <name val="Calibri Light"/>
      <family val="2"/>
      <scheme val="major"/>
    </font>
    <font>
      <sz val="10"/>
      <name val="Arial"/>
      <family val="2"/>
    </font>
    <font>
      <sz val="12"/>
      <name val="Arial"/>
      <family val="2"/>
    </font>
    <font>
      <sz val="11"/>
      <color theme="2" tint="-0.499984740745262"/>
      <name val="Calibri"/>
      <family val="2"/>
      <scheme val="minor"/>
    </font>
    <font>
      <b/>
      <sz val="11"/>
      <color theme="2" tint="-0.499984740745262"/>
      <name val="Calibri"/>
      <family val="2"/>
      <scheme val="minor"/>
    </font>
    <font>
      <b/>
      <sz val="12"/>
      <color theme="0"/>
      <name val="Calibri"/>
      <family val="2"/>
      <scheme val="minor"/>
    </font>
    <font>
      <b/>
      <sz val="14"/>
      <color theme="0"/>
      <name val="Calibri"/>
      <family val="2"/>
      <scheme val="minor"/>
    </font>
    <font>
      <sz val="11"/>
      <color theme="0"/>
      <name val="Calibri"/>
      <family val="2"/>
      <scheme val="minor"/>
    </font>
    <font>
      <sz val="30"/>
      <color theme="2" tint="-0.499984740745262"/>
      <name val="Voltage"/>
      <family val="3"/>
    </font>
    <font>
      <b/>
      <sz val="15"/>
      <color theme="2" tint="-0.499984740745262"/>
      <name val="Calibri"/>
      <family val="2"/>
      <scheme val="minor"/>
    </font>
    <font>
      <b/>
      <sz val="14"/>
      <color theme="2" tint="-0.499984740745262"/>
      <name val="Calibri"/>
      <family val="2"/>
      <scheme val="minor"/>
    </font>
    <font>
      <sz val="22"/>
      <color rgb="FFAC007F"/>
      <name val="Calibri"/>
      <family val="2"/>
      <scheme val="minor"/>
    </font>
    <font>
      <sz val="11"/>
      <color rgb="FFAC007F"/>
      <name val="Calibri"/>
      <family val="2"/>
      <scheme val="minor"/>
    </font>
    <font>
      <sz val="11"/>
      <color rgb="FFD959AE"/>
      <name val="Calibri"/>
      <family val="2"/>
      <scheme val="minor"/>
    </font>
    <font>
      <b/>
      <sz val="22"/>
      <color rgb="FFD959AE"/>
      <name val="Calibri"/>
      <family val="2"/>
      <scheme val="minor"/>
    </font>
    <font>
      <b/>
      <sz val="14"/>
      <color rgb="FFD959AE"/>
      <name val="Calibri"/>
      <family val="2"/>
      <scheme val="minor"/>
    </font>
    <font>
      <b/>
      <sz val="16"/>
      <color rgb="FFD959AE"/>
      <name val="Calibri"/>
      <family val="2"/>
      <scheme val="minor"/>
    </font>
    <font>
      <b/>
      <sz val="11"/>
      <color theme="0"/>
      <name val="Calibri"/>
      <family val="2"/>
      <scheme val="minor"/>
    </font>
    <font>
      <i/>
      <sz val="11"/>
      <name val="Calibri"/>
      <family val="2"/>
      <scheme val="minor"/>
    </font>
    <font>
      <sz val="12"/>
      <name val="Calibri"/>
      <family val="2"/>
    </font>
    <font>
      <sz val="11"/>
      <color rgb="FFFF6D2E"/>
      <name val="Calibri"/>
      <family val="2"/>
      <scheme val="minor"/>
    </font>
    <font>
      <b/>
      <sz val="22"/>
      <color rgb="FFFF6D2E"/>
      <name val="Calibri"/>
      <family val="2"/>
      <scheme val="minor"/>
    </font>
    <font>
      <sz val="11"/>
      <color theme="1" tint="0.34998626667073579"/>
      <name val="Calibri"/>
      <family val="2"/>
      <scheme val="minor"/>
    </font>
    <font>
      <b/>
      <sz val="9"/>
      <color theme="2" tint="-0.499984740745262"/>
      <name val="Calibri"/>
      <family val="2"/>
      <scheme val="minor"/>
    </font>
    <font>
      <b/>
      <sz val="9"/>
      <color indexed="81"/>
      <name val="Tahoma"/>
      <family val="2"/>
    </font>
    <font>
      <b/>
      <sz val="26"/>
      <color rgb="FFFF6D2E"/>
      <name val="Calibri"/>
      <family val="2"/>
      <scheme val="minor"/>
    </font>
    <font>
      <sz val="18"/>
      <color rgb="FFFF6D2E"/>
      <name val="Calibri"/>
      <family val="2"/>
      <scheme val="minor"/>
    </font>
    <font>
      <b/>
      <sz val="48"/>
      <color rgb="FFFF6D2E"/>
      <name val="Calibri"/>
      <family val="2"/>
      <scheme val="minor"/>
    </font>
    <font>
      <b/>
      <sz val="11"/>
      <color rgb="FF757171"/>
      <name val="Calibri"/>
      <family val="2"/>
      <scheme val="minor"/>
    </font>
    <font>
      <sz val="11"/>
      <color rgb="FF757171"/>
      <name val="Calibri"/>
      <family val="2"/>
      <scheme val="minor"/>
    </font>
    <font>
      <b/>
      <u/>
      <sz val="11"/>
      <name val="Calibri"/>
      <family val="2"/>
      <scheme val="minor"/>
    </font>
    <font>
      <sz val="11"/>
      <color rgb="FF000000"/>
      <name val="Calibri"/>
      <family val="2"/>
      <scheme val="minor"/>
    </font>
    <font>
      <b/>
      <sz val="11"/>
      <color rgb="FF92D050"/>
      <name val="Calibri"/>
      <family val="2"/>
      <scheme val="minor"/>
    </font>
    <font>
      <b/>
      <sz val="12"/>
      <color rgb="FFFF0000"/>
      <name val="Calibri"/>
      <family val="2"/>
      <scheme val="minor"/>
    </font>
    <font>
      <b/>
      <u/>
      <sz val="11"/>
      <color theme="2" tint="-0.499984740745262"/>
      <name val="Calibri"/>
      <family val="2"/>
      <scheme val="minor"/>
    </font>
    <font>
      <b/>
      <u/>
      <sz val="16"/>
      <color theme="5"/>
      <name val="Calibri"/>
      <family val="2"/>
      <scheme val="minor"/>
    </font>
    <font>
      <b/>
      <u/>
      <sz val="14"/>
      <name val="Calibri"/>
      <family val="2"/>
      <scheme val="minor"/>
    </font>
    <font>
      <i/>
      <sz val="11"/>
      <color rgb="FF000000"/>
      <name val="Calibri"/>
      <family val="2"/>
      <scheme val="minor"/>
    </font>
    <font>
      <sz val="12"/>
      <color theme="2" tint="-0.499984740745262"/>
      <name val="Calibri"/>
      <family val="2"/>
      <scheme val="minor"/>
    </font>
    <font>
      <sz val="8"/>
      <name val="Calibri"/>
      <family val="2"/>
      <scheme val="minor"/>
    </font>
    <font>
      <sz val="9"/>
      <color indexed="81"/>
      <name val="Tahoma"/>
      <family val="2"/>
    </font>
    <font>
      <b/>
      <sz val="12"/>
      <color theme="2" tint="-0.499984740745262"/>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C00"/>
        <bgColor indexed="64"/>
      </patternFill>
    </fill>
    <fill>
      <patternFill patternType="solid">
        <fgColor rgb="FFCC0099"/>
        <bgColor indexed="64"/>
      </patternFill>
    </fill>
    <fill>
      <patternFill patternType="solid">
        <fgColor rgb="FFE6E6E6"/>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bgColor indexed="64"/>
      </patternFill>
    </fill>
    <fill>
      <patternFill patternType="solid">
        <fgColor rgb="FFFF6D2E"/>
        <bgColor indexed="64"/>
      </patternFill>
    </fill>
    <fill>
      <patternFill patternType="solid">
        <fgColor theme="5" tint="0.59999389629810485"/>
        <bgColor indexed="64"/>
      </patternFill>
    </fill>
    <fill>
      <patternFill patternType="solid">
        <fgColor rgb="FFFFFFFF"/>
        <bgColor rgb="FF000000"/>
      </patternFill>
    </fill>
    <fill>
      <patternFill patternType="solid">
        <fgColor theme="7"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rgb="FFFFC000"/>
        <bgColor indexed="64"/>
      </patternFill>
    </fill>
  </fills>
  <borders count="2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diagonal/>
    </border>
    <border>
      <left/>
      <right/>
      <top/>
      <bottom style="thin">
        <color theme="0"/>
      </bottom>
      <diagonal/>
    </border>
    <border>
      <left style="hair">
        <color theme="1" tint="0.499984740745262"/>
      </left>
      <right style="hair">
        <color theme="1" tint="0.499984740745262"/>
      </right>
      <top style="hair">
        <color theme="1" tint="0.499984740745262"/>
      </top>
      <bottom style="hair">
        <color theme="1" tint="0.499984740745262"/>
      </bottom>
      <diagonal/>
    </border>
    <border>
      <left/>
      <right style="hair">
        <color theme="1" tint="0.499984740745262"/>
      </right>
      <top/>
      <bottom/>
      <diagonal/>
    </border>
    <border>
      <left style="hair">
        <color rgb="FF7F7F7F"/>
      </left>
      <right style="hair">
        <color rgb="FF7F7F7F"/>
      </right>
      <top style="hair">
        <color rgb="FF7F7F7F"/>
      </top>
      <bottom style="hair">
        <color rgb="FF7F7F7F"/>
      </bottom>
      <diagonal/>
    </border>
    <border>
      <left/>
      <right style="hair">
        <color rgb="FF7F7F7F"/>
      </right>
      <top/>
      <bottom/>
      <diagonal/>
    </border>
    <border>
      <left/>
      <right/>
      <top style="hair">
        <color theme="1" tint="0.499984740745262"/>
      </top>
      <bottom/>
      <diagonal/>
    </border>
    <border>
      <left/>
      <right/>
      <top/>
      <bottom style="hair">
        <color theme="1" tint="0.499984740745262"/>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style="thin">
        <color theme="0"/>
      </right>
      <top/>
      <bottom/>
      <diagonal/>
    </border>
    <border>
      <left style="thick">
        <color theme="0"/>
      </left>
      <right/>
      <top/>
      <bottom/>
      <diagonal/>
    </border>
  </borders>
  <cellStyleXfs count="12">
    <xf numFmtId="0" fontId="0" fillId="0" borderId="0"/>
    <xf numFmtId="9" fontId="1" fillId="0" borderId="0" applyFont="0" applyFill="0" applyBorder="0" applyAlignment="0" applyProtection="0"/>
    <xf numFmtId="0" fontId="2" fillId="0" borderId="0">
      <alignment horizontal="right"/>
    </xf>
    <xf numFmtId="165" fontId="2" fillId="0" borderId="0" applyFont="0" applyFill="0" applyBorder="0" applyAlignment="0" applyProtection="0"/>
    <xf numFmtId="14" fontId="2" fillId="0" borderId="0" applyFont="0" applyFill="0" applyBorder="0">
      <alignment horizontal="right"/>
    </xf>
    <xf numFmtId="1" fontId="2" fillId="0" borderId="0" applyFont="0" applyFill="0" applyBorder="0" applyProtection="0">
      <alignment horizontal="right"/>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left" indent="5"/>
    </xf>
    <xf numFmtId="10" fontId="2" fillId="0" borderId="0" applyFont="0" applyFill="0" applyBorder="0" applyAlignment="0" applyProtection="0"/>
    <xf numFmtId="0" fontId="2" fillId="0" borderId="0" applyNumberFormat="0" applyFill="0" applyProtection="0">
      <alignment horizontal="right" indent="1"/>
    </xf>
    <xf numFmtId="0" fontId="3" fillId="0" borderId="14" applyNumberFormat="0" applyFill="0" applyProtection="0">
      <alignment horizontal="left"/>
    </xf>
    <xf numFmtId="165" fontId="1" fillId="0" borderId="0" applyFont="0" applyFill="0" applyBorder="0" applyAlignment="0" applyProtection="0"/>
  </cellStyleXfs>
  <cellXfs count="321">
    <xf numFmtId="0" fontId="0" fillId="0" borderId="0" xfId="0"/>
    <xf numFmtId="0" fontId="0" fillId="2" borderId="0" xfId="0" applyFill="1"/>
    <xf numFmtId="0" fontId="2" fillId="0" borderId="0" xfId="2">
      <alignment horizontal="right"/>
    </xf>
    <xf numFmtId="165" fontId="0" fillId="0" borderId="0" xfId="3" applyFont="1" applyAlignment="1">
      <alignment horizontal="right"/>
    </xf>
    <xf numFmtId="14" fontId="0" fillId="0" borderId="0" xfId="4" applyFont="1">
      <alignment horizontal="right"/>
    </xf>
    <xf numFmtId="1" fontId="0" fillId="0" borderId="0" xfId="5" applyFont="1">
      <alignment horizontal="right"/>
    </xf>
    <xf numFmtId="0" fontId="0" fillId="0" borderId="0" xfId="6" applyFont="1">
      <alignment horizontal="center" wrapText="1"/>
    </xf>
    <xf numFmtId="165" fontId="0" fillId="3" borderId="9" xfId="3" applyFont="1" applyFill="1" applyBorder="1" applyAlignment="1">
      <alignment horizontal="right"/>
    </xf>
    <xf numFmtId="1" fontId="0" fillId="3" borderId="9" xfId="5" applyFont="1" applyFill="1" applyBorder="1">
      <alignment horizontal="right"/>
    </xf>
    <xf numFmtId="0" fontId="0" fillId="0" borderId="0" xfId="7" applyFont="1">
      <alignment horizontal="left" indent="5"/>
    </xf>
    <xf numFmtId="14" fontId="0" fillId="0" borderId="11" xfId="4" applyFont="1" applyBorder="1">
      <alignment horizontal="right"/>
    </xf>
    <xf numFmtId="1" fontId="0" fillId="0" borderId="11" xfId="5" applyFont="1" applyBorder="1">
      <alignment horizontal="right"/>
    </xf>
    <xf numFmtId="10" fontId="0" fillId="0" borderId="11" xfId="8" applyFont="1" applyBorder="1" applyAlignment="1">
      <alignment horizontal="right"/>
    </xf>
    <xf numFmtId="0" fontId="3" fillId="0" borderId="14" xfId="10">
      <alignment horizontal="left"/>
    </xf>
    <xf numFmtId="0" fontId="3" fillId="0" borderId="14" xfId="10" applyFill="1">
      <alignment horizontal="left"/>
    </xf>
    <xf numFmtId="166" fontId="0" fillId="0" borderId="11" xfId="3" applyNumberFormat="1" applyFont="1" applyBorder="1" applyAlignment="1">
      <alignment horizontal="right"/>
    </xf>
    <xf numFmtId="166" fontId="0" fillId="0" borderId="0" xfId="4" applyNumberFormat="1" applyFont="1">
      <alignment horizontal="right"/>
    </xf>
    <xf numFmtId="166" fontId="0" fillId="0" borderId="0" xfId="3" applyNumberFormat="1" applyFont="1" applyAlignment="1">
      <alignment horizontal="right"/>
    </xf>
    <xf numFmtId="0" fontId="16" fillId="2" borderId="0" xfId="0" applyFont="1" applyFill="1"/>
    <xf numFmtId="0" fontId="19" fillId="2" borderId="0" xfId="0" quotePrefix="1" applyFont="1" applyFill="1"/>
    <xf numFmtId="0" fontId="6" fillId="2" borderId="0" xfId="0" applyFont="1" applyFill="1"/>
    <xf numFmtId="0" fontId="18" fillId="2" borderId="0" xfId="0" quotePrefix="1" applyFont="1" applyFill="1"/>
    <xf numFmtId="0" fontId="17" fillId="2" borderId="0" xfId="0" quotePrefix="1" applyFont="1" applyFill="1"/>
    <xf numFmtId="0" fontId="14" fillId="2" borderId="0" xfId="0" applyFont="1" applyFill="1"/>
    <xf numFmtId="0" fontId="6" fillId="2" borderId="0" xfId="0" applyFont="1" applyFill="1" applyAlignment="1">
      <alignment horizontal="right"/>
    </xf>
    <xf numFmtId="10" fontId="6" fillId="2" borderId="0" xfId="1" applyNumberFormat="1" applyFont="1" applyFill="1" applyProtection="1"/>
    <xf numFmtId="166" fontId="7" fillId="2" borderId="4" xfId="0" applyNumberFormat="1" applyFont="1" applyFill="1" applyBorder="1" applyAlignment="1">
      <alignment vertical="center"/>
    </xf>
    <xf numFmtId="0" fontId="7" fillId="2" borderId="1" xfId="0" applyFont="1" applyFill="1" applyBorder="1" applyAlignment="1">
      <alignment horizontal="left" vertical="center"/>
    </xf>
    <xf numFmtId="169" fontId="7" fillId="7" borderId="1" xfId="11" applyNumberFormat="1" applyFont="1" applyFill="1" applyBorder="1" applyAlignment="1" applyProtection="1">
      <alignment horizontal="center"/>
    </xf>
    <xf numFmtId="10" fontId="7" fillId="7" borderId="1" xfId="1" applyNumberFormat="1" applyFont="1" applyFill="1" applyBorder="1" applyAlignment="1" applyProtection="1">
      <alignment horizontal="right"/>
    </xf>
    <xf numFmtId="166" fontId="6" fillId="7" borderId="1" xfId="0" applyNumberFormat="1" applyFont="1" applyFill="1" applyBorder="1" applyAlignment="1">
      <alignment horizontal="center" vertical="center"/>
    </xf>
    <xf numFmtId="0" fontId="12" fillId="2" borderId="0" xfId="0" applyFont="1" applyFill="1" applyAlignment="1">
      <alignment vertical="center"/>
    </xf>
    <xf numFmtId="0" fontId="6" fillId="2" borderId="0" xfId="0" applyFont="1" applyFill="1" applyAlignment="1">
      <alignment horizontal="right" vertical="top"/>
    </xf>
    <xf numFmtId="0" fontId="6" fillId="2" borderId="1" xfId="0" applyFont="1" applyFill="1" applyBorder="1" applyAlignment="1">
      <alignment horizontal="right"/>
    </xf>
    <xf numFmtId="166" fontId="6" fillId="7" borderId="1" xfId="0" applyNumberFormat="1" applyFont="1" applyFill="1" applyBorder="1" applyAlignment="1">
      <alignment horizontal="right" vertical="center"/>
    </xf>
    <xf numFmtId="166" fontId="6" fillId="7" borderId="1" xfId="0" applyNumberFormat="1" applyFont="1" applyFill="1" applyBorder="1" applyAlignment="1">
      <alignment horizontal="center"/>
    </xf>
    <xf numFmtId="166" fontId="6" fillId="2" borderId="0" xfId="0" applyNumberFormat="1" applyFont="1" applyFill="1" applyAlignment="1">
      <alignment horizontal="center"/>
    </xf>
    <xf numFmtId="0" fontId="12" fillId="2" borderId="0" xfId="0" applyFont="1" applyFill="1" applyAlignment="1">
      <alignment horizontal="right" vertical="center"/>
    </xf>
    <xf numFmtId="0" fontId="12" fillId="2" borderId="0" xfId="0" applyFont="1" applyFill="1" applyAlignment="1">
      <alignment horizontal="center" vertical="center"/>
    </xf>
    <xf numFmtId="166" fontId="6" fillId="2" borderId="2" xfId="0" applyNumberFormat="1" applyFont="1" applyFill="1" applyBorder="1" applyAlignment="1">
      <alignment horizontal="right" vertical="center"/>
    </xf>
    <xf numFmtId="166" fontId="2" fillId="7" borderId="1" xfId="0" applyNumberFormat="1" applyFont="1" applyFill="1" applyBorder="1" applyAlignment="1">
      <alignment horizontal="center" vertical="center"/>
    </xf>
    <xf numFmtId="0" fontId="6" fillId="7" borderId="1" xfId="0" applyFont="1" applyFill="1" applyBorder="1" applyAlignment="1">
      <alignment horizontal="right"/>
    </xf>
    <xf numFmtId="169" fontId="7" fillId="7" borderId="1" xfId="11" applyNumberFormat="1" applyFont="1" applyFill="1" applyBorder="1" applyAlignment="1" applyProtection="1">
      <alignment horizontal="right"/>
    </xf>
    <xf numFmtId="166" fontId="6" fillId="2" borderId="0" xfId="0" applyNumberFormat="1" applyFont="1" applyFill="1" applyAlignment="1">
      <alignment horizontal="center" vertical="center"/>
    </xf>
    <xf numFmtId="0" fontId="13" fillId="2" borderId="0" xfId="0" applyFont="1" applyFill="1" applyAlignment="1">
      <alignment vertical="center"/>
    </xf>
    <xf numFmtId="0" fontId="7" fillId="2" borderId="1" xfId="0" applyFont="1" applyFill="1" applyBorder="1" applyAlignment="1">
      <alignment horizontal="right" vertical="center"/>
    </xf>
    <xf numFmtId="0" fontId="7" fillId="2" borderId="1" xfId="0" applyFont="1" applyFill="1" applyBorder="1" applyAlignment="1">
      <alignment vertical="center"/>
    </xf>
    <xf numFmtId="0" fontId="10" fillId="2" borderId="0" xfId="0" applyFont="1" applyFill="1"/>
    <xf numFmtId="0" fontId="2" fillId="8" borderId="1" xfId="0" applyFont="1" applyFill="1" applyBorder="1" applyAlignment="1">
      <alignment horizontal="center" vertical="center"/>
    </xf>
    <xf numFmtId="0" fontId="2" fillId="2" borderId="0" xfId="0" applyFont="1" applyFill="1"/>
    <xf numFmtId="169" fontId="7" fillId="7" borderId="1" xfId="11" applyNumberFormat="1" applyFont="1" applyFill="1" applyBorder="1" applyProtection="1"/>
    <xf numFmtId="169" fontId="7" fillId="8" borderId="1" xfId="11" applyNumberFormat="1" applyFont="1" applyFill="1" applyBorder="1" applyAlignment="1" applyProtection="1">
      <alignment horizontal="right"/>
    </xf>
    <xf numFmtId="169" fontId="7" fillId="8" borderId="1" xfId="11" applyNumberFormat="1" applyFont="1" applyFill="1" applyBorder="1" applyProtection="1"/>
    <xf numFmtId="166" fontId="6" fillId="2" borderId="0" xfId="0" applyNumberFormat="1" applyFont="1" applyFill="1"/>
    <xf numFmtId="0" fontId="6" fillId="2" borderId="1" xfId="0" applyFont="1" applyFill="1" applyBorder="1" applyAlignment="1">
      <alignment horizontal="center" vertical="center"/>
    </xf>
    <xf numFmtId="0" fontId="6" fillId="6" borderId="1" xfId="0" applyFont="1" applyFill="1" applyBorder="1" applyAlignment="1" applyProtection="1">
      <alignment horizontal="center" vertical="center"/>
      <protection locked="0"/>
    </xf>
    <xf numFmtId="9" fontId="6" fillId="6" borderId="1" xfId="1" applyFont="1" applyFill="1" applyBorder="1" applyAlignment="1" applyProtection="1">
      <alignment horizontal="center" vertical="center"/>
      <protection locked="0"/>
    </xf>
    <xf numFmtId="0" fontId="6" fillId="6" borderId="1" xfId="0" applyFont="1" applyFill="1" applyBorder="1" applyAlignment="1" applyProtection="1">
      <alignment horizontal="right"/>
      <protection locked="0"/>
    </xf>
    <xf numFmtId="166" fontId="2" fillId="6" borderId="1" xfId="0" applyNumberFormat="1" applyFont="1" applyFill="1" applyBorder="1" applyAlignment="1" applyProtection="1">
      <alignment horizontal="center" vertical="center"/>
      <protection locked="0"/>
    </xf>
    <xf numFmtId="166" fontId="6" fillId="6" borderId="1" xfId="0" applyNumberFormat="1" applyFont="1" applyFill="1" applyBorder="1" applyAlignment="1" applyProtection="1">
      <alignment horizontal="center" vertical="center"/>
      <protection locked="0"/>
    </xf>
    <xf numFmtId="9" fontId="2" fillId="6" borderId="1" xfId="1" applyFont="1" applyFill="1" applyBorder="1" applyAlignment="1" applyProtection="1">
      <alignment horizontal="center" vertical="center"/>
      <protection locked="0"/>
    </xf>
    <xf numFmtId="166" fontId="6" fillId="6" borderId="1" xfId="0" applyNumberFormat="1" applyFont="1" applyFill="1" applyBorder="1" applyAlignment="1" applyProtection="1">
      <alignment horizontal="right" vertical="center"/>
      <protection locked="0"/>
    </xf>
    <xf numFmtId="0" fontId="2" fillId="6" borderId="1" xfId="0" applyFont="1" applyFill="1" applyBorder="1" applyAlignment="1" applyProtection="1">
      <alignment horizontal="center" vertical="center"/>
      <protection locked="0"/>
    </xf>
    <xf numFmtId="0" fontId="6" fillId="2" borderId="0" xfId="0" applyFont="1" applyFill="1" applyAlignment="1">
      <alignment horizontal="center" vertical="top"/>
    </xf>
    <xf numFmtId="166" fontId="6" fillId="6" borderId="2" xfId="0" applyNumberFormat="1" applyFont="1" applyFill="1" applyBorder="1" applyAlignment="1" applyProtection="1">
      <alignment horizontal="right" vertical="center"/>
      <protection locked="0"/>
    </xf>
    <xf numFmtId="0" fontId="6" fillId="2" borderId="0" xfId="0" applyFont="1" applyFill="1" applyAlignment="1">
      <alignment horizontal="center"/>
    </xf>
    <xf numFmtId="0" fontId="6" fillId="2" borderId="0" xfId="0" applyFont="1" applyFill="1" applyProtection="1">
      <protection locked="0"/>
    </xf>
    <xf numFmtId="0" fontId="18" fillId="2" borderId="0" xfId="0" quotePrefix="1" applyFont="1" applyFill="1" applyProtection="1">
      <protection locked="0"/>
    </xf>
    <xf numFmtId="0" fontId="17" fillId="2" borderId="0" xfId="0" quotePrefix="1" applyFont="1" applyFill="1" applyProtection="1">
      <protection locked="0"/>
    </xf>
    <xf numFmtId="0" fontId="6" fillId="2" borderId="0" xfId="0" applyFont="1" applyFill="1" applyAlignment="1" applyProtection="1">
      <alignment horizontal="right"/>
      <protection locked="0"/>
    </xf>
    <xf numFmtId="0" fontId="7" fillId="2" borderId="0" xfId="0" quotePrefix="1" applyFont="1" applyFill="1" applyAlignment="1">
      <alignment horizontal="center" vertical="top"/>
    </xf>
    <xf numFmtId="0" fontId="7" fillId="2" borderId="0" xfId="0" applyFont="1" applyFill="1" applyAlignment="1">
      <alignment horizontal="center" vertical="top"/>
    </xf>
    <xf numFmtId="0" fontId="7" fillId="2" borderId="0" xfId="0" applyFont="1" applyFill="1" applyAlignment="1">
      <alignment horizontal="right" vertical="top"/>
    </xf>
    <xf numFmtId="0" fontId="7" fillId="2" borderId="0" xfId="0" applyFont="1" applyFill="1" applyAlignment="1">
      <alignment horizontal="center"/>
    </xf>
    <xf numFmtId="9" fontId="6" fillId="2" borderId="0" xfId="1" applyFont="1" applyFill="1" applyProtection="1">
      <protection locked="0"/>
    </xf>
    <xf numFmtId="0" fontId="18" fillId="2" borderId="0" xfId="0" applyFont="1" applyFill="1" applyProtection="1">
      <protection locked="0"/>
    </xf>
    <xf numFmtId="0" fontId="19" fillId="2" borderId="0" xfId="0" quotePrefix="1" applyFont="1" applyFill="1" applyProtection="1">
      <protection locked="0"/>
    </xf>
    <xf numFmtId="0" fontId="15" fillId="2" borderId="0" xfId="0" applyFont="1" applyFill="1" applyProtection="1">
      <protection locked="0"/>
    </xf>
    <xf numFmtId="0" fontId="9" fillId="2" borderId="0" xfId="0" applyFont="1" applyFill="1" applyProtection="1">
      <protection locked="0"/>
    </xf>
    <xf numFmtId="169" fontId="6" fillId="4" borderId="1" xfId="11" applyNumberFormat="1" applyFont="1" applyFill="1" applyBorder="1" applyProtection="1">
      <protection locked="0"/>
    </xf>
    <xf numFmtId="9" fontId="6" fillId="4" borderId="1" xfId="1" applyFont="1" applyFill="1" applyBorder="1" applyProtection="1">
      <protection locked="0"/>
    </xf>
    <xf numFmtId="0" fontId="16" fillId="2" borderId="0" xfId="0" applyFont="1" applyFill="1" applyProtection="1">
      <protection locked="0"/>
    </xf>
    <xf numFmtId="0" fontId="15" fillId="2" borderId="0" xfId="0" applyFont="1" applyFill="1"/>
    <xf numFmtId="0" fontId="9" fillId="2" borderId="0" xfId="0" applyFont="1" applyFill="1"/>
    <xf numFmtId="9" fontId="7" fillId="7" borderId="1" xfId="1" applyFont="1" applyFill="1" applyBorder="1" applyProtection="1"/>
    <xf numFmtId="169" fontId="6" fillId="6" borderId="1" xfId="11" applyNumberFormat="1" applyFont="1" applyFill="1" applyBorder="1" applyProtection="1"/>
    <xf numFmtId="9" fontId="6" fillId="6" borderId="1" xfId="1" applyFont="1" applyFill="1" applyBorder="1" applyProtection="1"/>
    <xf numFmtId="0" fontId="7" fillId="2" borderId="8" xfId="0" applyFont="1" applyFill="1" applyBorder="1"/>
    <xf numFmtId="0" fontId="7" fillId="2" borderId="8" xfId="0" applyFont="1" applyFill="1" applyBorder="1" applyAlignment="1">
      <alignment horizontal="center"/>
    </xf>
    <xf numFmtId="0" fontId="7" fillId="2" borderId="3" xfId="0" applyFont="1" applyFill="1" applyBorder="1"/>
    <xf numFmtId="0" fontId="7" fillId="2" borderId="3" xfId="0" applyFont="1" applyFill="1" applyBorder="1" applyAlignment="1">
      <alignment horizontal="center"/>
    </xf>
    <xf numFmtId="0" fontId="7" fillId="2" borderId="4" xfId="0" applyFont="1" applyFill="1" applyBorder="1"/>
    <xf numFmtId="169" fontId="7" fillId="7" borderId="1" xfId="11" applyNumberFormat="1" applyFont="1" applyFill="1" applyBorder="1" applyAlignment="1" applyProtection="1">
      <alignment horizontal="center" wrapText="1"/>
    </xf>
    <xf numFmtId="0" fontId="6" fillId="2" borderId="0" xfId="0" quotePrefix="1" applyFont="1" applyFill="1" applyAlignment="1">
      <alignment horizontal="center" vertical="top"/>
    </xf>
    <xf numFmtId="0" fontId="6" fillId="2" borderId="0" xfId="0" applyFont="1" applyFill="1" applyAlignment="1">
      <alignment horizontal="center" vertical="center"/>
    </xf>
    <xf numFmtId="169" fontId="7" fillId="7" borderId="1" xfId="11" applyNumberFormat="1" applyFont="1" applyFill="1" applyBorder="1" applyAlignment="1" applyProtection="1">
      <alignment horizontal="center" vertical="center"/>
    </xf>
    <xf numFmtId="169" fontId="6" fillId="6" borderId="1" xfId="11" applyNumberFormat="1" applyFont="1" applyFill="1" applyBorder="1" applyAlignment="1" applyProtection="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18" fillId="2" borderId="0" xfId="0" applyFont="1" applyFill="1" applyAlignment="1">
      <alignment horizontal="center" vertical="center"/>
    </xf>
    <xf numFmtId="0" fontId="6" fillId="9" borderId="0" xfId="0" applyFont="1" applyFill="1" applyAlignment="1">
      <alignment horizontal="center" vertical="top"/>
    </xf>
    <xf numFmtId="0" fontId="16" fillId="2" borderId="0" xfId="0" applyFont="1" applyFill="1" applyAlignment="1">
      <alignment horizontal="center"/>
    </xf>
    <xf numFmtId="0" fontId="6" fillId="7" borderId="2" xfId="0" applyFont="1" applyFill="1" applyBorder="1" applyAlignment="1">
      <alignment horizontal="center"/>
    </xf>
    <xf numFmtId="0" fontId="2" fillId="0" borderId="0" xfId="0" applyFont="1"/>
    <xf numFmtId="9" fontId="2" fillId="0" borderId="0" xfId="1" applyFont="1"/>
    <xf numFmtId="0" fontId="21" fillId="0" borderId="0" xfId="0" applyFont="1"/>
    <xf numFmtId="0" fontId="24" fillId="2" borderId="0" xfId="0" quotePrefix="1" applyFont="1" applyFill="1"/>
    <xf numFmtId="0" fontId="9" fillId="10" borderId="16" xfId="0" applyFont="1" applyFill="1" applyBorder="1" applyAlignment="1">
      <alignment horizontal="center" vertical="center"/>
    </xf>
    <xf numFmtId="0" fontId="9" fillId="10" borderId="4" xfId="0" applyFont="1" applyFill="1" applyBorder="1" applyAlignment="1">
      <alignment horizontal="center" vertical="center"/>
    </xf>
    <xf numFmtId="169" fontId="20" fillId="2" borderId="1" xfId="11" applyNumberFormat="1" applyFont="1" applyFill="1" applyBorder="1" applyAlignment="1" applyProtection="1">
      <alignment horizontal="right"/>
    </xf>
    <xf numFmtId="169" fontId="20" fillId="2" borderId="1" xfId="11" applyNumberFormat="1" applyFont="1" applyFill="1" applyBorder="1" applyProtection="1"/>
    <xf numFmtId="170" fontId="6" fillId="7" borderId="1" xfId="0" applyNumberFormat="1" applyFont="1" applyFill="1" applyBorder="1" applyAlignment="1">
      <alignment horizontal="center" vertical="center"/>
    </xf>
    <xf numFmtId="169" fontId="26" fillId="2" borderId="1" xfId="11" applyNumberFormat="1" applyFont="1" applyFill="1" applyBorder="1" applyAlignment="1" applyProtection="1">
      <alignment horizontal="right"/>
    </xf>
    <xf numFmtId="166" fontId="10" fillId="2" borderId="1" xfId="0" applyNumberFormat="1" applyFont="1" applyFill="1" applyBorder="1" applyAlignment="1" applyProtection="1">
      <alignment horizontal="right" vertical="center"/>
      <protection locked="0"/>
    </xf>
    <xf numFmtId="1" fontId="6" fillId="7" borderId="1" xfId="0" applyNumberFormat="1" applyFont="1" applyFill="1" applyBorder="1" applyAlignment="1">
      <alignment horizontal="center" vertical="center"/>
    </xf>
    <xf numFmtId="0" fontId="9" fillId="2" borderId="2" xfId="0" applyFont="1" applyFill="1" applyBorder="1" applyAlignment="1">
      <alignment vertical="center"/>
    </xf>
    <xf numFmtId="0" fontId="28" fillId="2" borderId="0" xfId="0" quotePrefix="1" applyFont="1" applyFill="1" applyProtection="1">
      <protection locked="0"/>
    </xf>
    <xf numFmtId="10" fontId="6" fillId="6" borderId="1" xfId="1" applyNumberFormat="1" applyFont="1" applyFill="1" applyBorder="1" applyProtection="1"/>
    <xf numFmtId="166" fontId="2" fillId="0" borderId="0" xfId="0" applyNumberFormat="1" applyFont="1"/>
    <xf numFmtId="1" fontId="6" fillId="6" borderId="1" xfId="11" applyNumberFormat="1" applyFont="1" applyFill="1" applyBorder="1" applyProtection="1"/>
    <xf numFmtId="166" fontId="2" fillId="0" borderId="0" xfId="11" applyNumberFormat="1" applyFont="1" applyAlignment="1">
      <alignment horizontal="right"/>
    </xf>
    <xf numFmtId="0" fontId="7" fillId="2" borderId="0" xfId="0" applyFont="1" applyFill="1" applyAlignment="1">
      <alignment horizontal="right"/>
    </xf>
    <xf numFmtId="0" fontId="24" fillId="2" borderId="0" xfId="0" quotePrefix="1" applyFont="1" applyFill="1" applyAlignment="1">
      <alignment horizontal="left"/>
    </xf>
    <xf numFmtId="0" fontId="29" fillId="2" borderId="0" xfId="0" applyFont="1" applyFill="1"/>
    <xf numFmtId="0" fontId="29" fillId="2" borderId="0" xfId="0" applyFont="1" applyFill="1" applyAlignment="1">
      <alignment horizontal="right"/>
    </xf>
    <xf numFmtId="0" fontId="24" fillId="2" borderId="0" xfId="0" applyFont="1" applyFill="1"/>
    <xf numFmtId="0" fontId="9" fillId="10" borderId="0" xfId="0" applyFont="1" applyFill="1" applyAlignment="1">
      <alignment vertical="center"/>
    </xf>
    <xf numFmtId="166" fontId="6" fillId="6" borderId="0" xfId="0" applyNumberFormat="1" applyFont="1" applyFill="1" applyAlignment="1" applyProtection="1">
      <alignment horizontal="center" vertical="center"/>
      <protection locked="0"/>
    </xf>
    <xf numFmtId="0" fontId="6" fillId="6" borderId="1" xfId="0" applyFont="1" applyFill="1" applyBorder="1" applyAlignment="1" applyProtection="1">
      <alignment horizontal="center"/>
      <protection locked="0"/>
    </xf>
    <xf numFmtId="49" fontId="6" fillId="6" borderId="1" xfId="0" applyNumberFormat="1" applyFont="1" applyFill="1" applyBorder="1" applyAlignment="1" applyProtection="1">
      <alignment horizontal="center"/>
      <protection locked="0"/>
    </xf>
    <xf numFmtId="9" fontId="6" fillId="6" borderId="1" xfId="1" applyFont="1" applyFill="1" applyBorder="1" applyAlignment="1" applyProtection="1">
      <alignment horizontal="right"/>
    </xf>
    <xf numFmtId="166" fontId="6" fillId="6" borderId="1" xfId="0" applyNumberFormat="1" applyFont="1" applyFill="1" applyBorder="1" applyAlignment="1" applyProtection="1">
      <alignment horizontal="right"/>
      <protection locked="0"/>
    </xf>
    <xf numFmtId="0" fontId="31" fillId="12" borderId="0" xfId="0" applyFont="1" applyFill="1" applyAlignment="1">
      <alignment horizontal="right"/>
    </xf>
    <xf numFmtId="0" fontId="32" fillId="12" borderId="0" xfId="0" applyFont="1" applyFill="1"/>
    <xf numFmtId="169" fontId="7" fillId="7" borderId="1" xfId="11" applyNumberFormat="1" applyFont="1" applyFill="1" applyBorder="1" applyAlignment="1" applyProtection="1">
      <alignment horizontal="center" vertical="center" wrapText="1"/>
    </xf>
    <xf numFmtId="0" fontId="24" fillId="2" borderId="0" xfId="0" quotePrefix="1" applyFont="1" applyFill="1" applyAlignment="1">
      <alignment horizontal="center"/>
    </xf>
    <xf numFmtId="0" fontId="6" fillId="2" borderId="0" xfId="0" applyFont="1" applyFill="1" applyAlignment="1" applyProtection="1">
      <alignment vertical="center"/>
      <protection locked="0"/>
    </xf>
    <xf numFmtId="0" fontId="6" fillId="2" borderId="0" xfId="0" applyFont="1" applyFill="1" applyAlignment="1" applyProtection="1">
      <alignment horizontal="center" vertical="center"/>
      <protection locked="0"/>
    </xf>
    <xf numFmtId="0" fontId="7" fillId="7" borderId="1" xfId="11" applyNumberFormat="1" applyFont="1" applyFill="1" applyBorder="1" applyAlignment="1" applyProtection="1">
      <alignment horizontal="center" vertical="center" wrapText="1"/>
    </xf>
    <xf numFmtId="0" fontId="7" fillId="2" borderId="0" xfId="0" quotePrefix="1" applyFont="1" applyFill="1" applyAlignment="1">
      <alignment horizontal="center" vertical="center"/>
    </xf>
    <xf numFmtId="0" fontId="7" fillId="7" borderId="1" xfId="11" applyNumberFormat="1" applyFont="1" applyFill="1" applyBorder="1" applyAlignment="1" applyProtection="1">
      <alignment horizontal="center" vertical="top" wrapText="1"/>
    </xf>
    <xf numFmtId="0" fontId="38" fillId="0" borderId="0" xfId="0" applyFont="1"/>
    <xf numFmtId="0" fontId="39" fillId="6" borderId="0" xfId="0" applyFont="1" applyFill="1"/>
    <xf numFmtId="0" fontId="2" fillId="6" borderId="0" xfId="0" applyFont="1" applyFill="1"/>
    <xf numFmtId="9" fontId="2" fillId="6" borderId="0" xfId="1" applyFont="1" applyFill="1"/>
    <xf numFmtId="0" fontId="21" fillId="6" borderId="0" xfId="0" applyFont="1" applyFill="1"/>
    <xf numFmtId="0" fontId="0" fillId="6" borderId="0" xfId="0" applyFill="1"/>
    <xf numFmtId="10" fontId="0" fillId="6" borderId="0" xfId="1" applyNumberFormat="1" applyFont="1" applyFill="1"/>
    <xf numFmtId="10" fontId="2" fillId="6" borderId="0" xfId="1" applyNumberFormat="1" applyFont="1" applyFill="1" applyProtection="1">
      <protection locked="0"/>
    </xf>
    <xf numFmtId="0" fontId="33" fillId="13" borderId="0" xfId="0" applyFont="1" applyFill="1"/>
    <xf numFmtId="0" fontId="2" fillId="13" borderId="0" xfId="0" applyFont="1" applyFill="1"/>
    <xf numFmtId="0" fontId="35" fillId="13" borderId="0" xfId="0" applyFont="1" applyFill="1"/>
    <xf numFmtId="0" fontId="33" fillId="13" borderId="22" xfId="0" applyFont="1" applyFill="1" applyBorder="1"/>
    <xf numFmtId="0" fontId="2" fillId="13" borderId="22" xfId="0" applyFont="1" applyFill="1" applyBorder="1"/>
    <xf numFmtId="0" fontId="33" fillId="14" borderId="0" xfId="0" applyFont="1" applyFill="1"/>
    <xf numFmtId="0" fontId="2" fillId="14" borderId="0" xfId="0" applyFont="1" applyFill="1"/>
    <xf numFmtId="0" fontId="33" fillId="14" borderId="22" xfId="0" applyFont="1" applyFill="1" applyBorder="1"/>
    <xf numFmtId="0" fontId="2" fillId="14" borderId="22" xfId="0" applyFont="1" applyFill="1" applyBorder="1"/>
    <xf numFmtId="0" fontId="35" fillId="14" borderId="0" xfId="0" applyFont="1" applyFill="1"/>
    <xf numFmtId="166" fontId="21" fillId="6" borderId="0" xfId="1" applyNumberFormat="1" applyFont="1" applyFill="1"/>
    <xf numFmtId="173" fontId="2" fillId="6" borderId="0" xfId="0" applyNumberFormat="1" applyFont="1" applyFill="1"/>
    <xf numFmtId="9" fontId="21" fillId="6" borderId="0" xfId="1" applyFont="1" applyFill="1"/>
    <xf numFmtId="0" fontId="34" fillId="6" borderId="0" xfId="0" applyFont="1" applyFill="1"/>
    <xf numFmtId="174" fontId="40" fillId="6" borderId="0" xfId="0" applyNumberFormat="1" applyFont="1" applyFill="1"/>
    <xf numFmtId="0" fontId="2" fillId="15" borderId="0" xfId="0" applyFont="1" applyFill="1"/>
    <xf numFmtId="0" fontId="2" fillId="16" borderId="0" xfId="0" applyFont="1" applyFill="1"/>
    <xf numFmtId="0" fontId="2" fillId="2" borderId="22" xfId="0" applyFont="1" applyFill="1" applyBorder="1"/>
    <xf numFmtId="164" fontId="6" fillId="2" borderId="0" xfId="0" applyNumberFormat="1" applyFont="1" applyFill="1" applyProtection="1">
      <protection locked="0"/>
    </xf>
    <xf numFmtId="167" fontId="22" fillId="0" borderId="0" xfId="3" applyNumberFormat="1" applyFont="1" applyFill="1" applyBorder="1"/>
    <xf numFmtId="172" fontId="34" fillId="0" borderId="0" xfId="11" applyNumberFormat="1" applyFont="1" applyFill="1" applyBorder="1" applyAlignment="1"/>
    <xf numFmtId="166" fontId="7" fillId="2" borderId="2" xfId="0" applyNumberFormat="1" applyFont="1" applyFill="1" applyBorder="1" applyAlignment="1">
      <alignment vertical="center"/>
    </xf>
    <xf numFmtId="0" fontId="4" fillId="0" borderId="0" xfId="2" applyFont="1" applyAlignment="1"/>
    <xf numFmtId="0" fontId="2" fillId="0" borderId="0" xfId="2" applyAlignment="1"/>
    <xf numFmtId="0" fontId="2" fillId="0" borderId="0" xfId="2" applyAlignment="1">
      <alignment horizontal="center"/>
    </xf>
    <xf numFmtId="0" fontId="2" fillId="0" borderId="0" xfId="0" applyFont="1" applyProtection="1">
      <protection locked="0"/>
    </xf>
    <xf numFmtId="167" fontId="5" fillId="0" borderId="0" xfId="3" applyNumberFormat="1" applyFont="1" applyFill="1" applyBorder="1"/>
    <xf numFmtId="0" fontId="5" fillId="0" borderId="0" xfId="2" applyFont="1" applyAlignment="1"/>
    <xf numFmtId="0" fontId="5" fillId="0" borderId="0" xfId="2" applyFont="1" applyAlignment="1">
      <alignment horizontal="center"/>
    </xf>
    <xf numFmtId="167" fontId="2" fillId="0" borderId="0" xfId="2" applyNumberFormat="1" applyAlignment="1"/>
    <xf numFmtId="10" fontId="2" fillId="0" borderId="0" xfId="8" applyFont="1" applyFill="1" applyBorder="1"/>
    <xf numFmtId="168" fontId="2" fillId="0" borderId="0" xfId="3" applyNumberFormat="1" applyFont="1" applyFill="1" applyBorder="1"/>
    <xf numFmtId="172" fontId="34" fillId="0" borderId="0" xfId="2" applyNumberFormat="1" applyFont="1" applyAlignment="1"/>
    <xf numFmtId="10" fontId="2" fillId="0" borderId="0" xfId="8" quotePrefix="1" applyFont="1" applyFill="1" applyBorder="1"/>
    <xf numFmtId="171" fontId="2" fillId="0" borderId="0" xfId="0" applyNumberFormat="1" applyFont="1"/>
    <xf numFmtId="173" fontId="2" fillId="0" borderId="0" xfId="0" applyNumberFormat="1" applyFont="1"/>
    <xf numFmtId="0" fontId="20" fillId="2" borderId="0" xfId="0" applyFont="1" applyFill="1" applyAlignment="1">
      <alignment horizontal="right" vertical="top"/>
    </xf>
    <xf numFmtId="0" fontId="9" fillId="10" borderId="0" xfId="0" applyFont="1" applyFill="1" applyAlignment="1">
      <alignment horizontal="center" vertical="center"/>
    </xf>
    <xf numFmtId="166" fontId="6" fillId="2" borderId="7" xfId="0" applyNumberFormat="1" applyFont="1" applyFill="1" applyBorder="1" applyAlignment="1">
      <alignment horizontal="right" vertical="center"/>
    </xf>
    <xf numFmtId="166" fontId="6" fillId="2" borderId="20" xfId="0" applyNumberFormat="1" applyFont="1" applyFill="1" applyBorder="1" applyAlignment="1">
      <alignment horizontal="right" vertical="center"/>
    </xf>
    <xf numFmtId="0" fontId="9" fillId="10" borderId="5" xfId="0" applyFont="1" applyFill="1" applyBorder="1" applyAlignment="1">
      <alignment horizontal="center" vertical="center"/>
    </xf>
    <xf numFmtId="0" fontId="9" fillId="10" borderId="5"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31" fillId="12" borderId="0" xfId="0" applyFont="1" applyFill="1" applyAlignment="1">
      <alignment horizontal="right" vertical="center"/>
    </xf>
    <xf numFmtId="0" fontId="8" fillId="10" borderId="0" xfId="0" applyFont="1" applyFill="1" applyAlignment="1">
      <alignment horizontal="center" vertical="center"/>
    </xf>
    <xf numFmtId="0" fontId="41" fillId="2" borderId="0" xfId="0" applyFont="1" applyFill="1" applyAlignment="1">
      <alignment vertical="center"/>
    </xf>
    <xf numFmtId="0" fontId="7" fillId="2" borderId="0" xfId="0" quotePrefix="1" applyFont="1" applyFill="1" applyAlignment="1">
      <alignment horizontal="center" vertical="top" wrapText="1"/>
    </xf>
    <xf numFmtId="0" fontId="6" fillId="2" borderId="0" xfId="0" applyFont="1" applyFill="1" applyAlignment="1">
      <alignment horizontal="center" vertical="top" wrapText="1"/>
    </xf>
    <xf numFmtId="1" fontId="7" fillId="7" borderId="1" xfId="11" applyNumberFormat="1" applyFont="1" applyFill="1" applyBorder="1" applyAlignment="1" applyProtection="1">
      <alignment horizontal="center" vertical="center"/>
    </xf>
    <xf numFmtId="9" fontId="2" fillId="2" borderId="0" xfId="1" applyFont="1" applyFill="1"/>
    <xf numFmtId="0" fontId="6" fillId="6" borderId="1" xfId="0" applyFont="1" applyFill="1" applyBorder="1" applyAlignment="1" applyProtection="1">
      <alignment horizontal="center" vertical="center" wrapText="1"/>
      <protection locked="0"/>
    </xf>
    <xf numFmtId="0" fontId="7" fillId="2" borderId="0" xfId="0" applyFont="1" applyFill="1" applyAlignment="1">
      <alignment horizontal="center" vertical="center"/>
    </xf>
    <xf numFmtId="0" fontId="9" fillId="2" borderId="6"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0" xfId="0" applyFont="1" applyFill="1" applyAlignment="1">
      <alignment horizontal="center" vertical="center" wrapText="1"/>
    </xf>
    <xf numFmtId="0" fontId="44" fillId="2" borderId="0" xfId="0" applyFont="1" applyFill="1" applyAlignment="1">
      <alignment vertical="center"/>
    </xf>
    <xf numFmtId="169" fontId="6" fillId="6" borderId="1" xfId="0" applyNumberFormat="1" applyFont="1" applyFill="1" applyBorder="1" applyAlignment="1" applyProtection="1">
      <alignment horizontal="right"/>
      <protection locked="0"/>
    </xf>
    <xf numFmtId="0" fontId="23" fillId="2" borderId="0" xfId="0" applyFont="1" applyFill="1" applyAlignment="1">
      <alignment horizontal="center" vertical="top" wrapText="1"/>
    </xf>
    <xf numFmtId="0" fontId="25" fillId="7" borderId="2" xfId="0" applyFont="1" applyFill="1" applyBorder="1" applyAlignment="1">
      <alignment horizontal="center" vertical="center"/>
    </xf>
    <xf numFmtId="0" fontId="25" fillId="7" borderId="3" xfId="0" applyFont="1" applyFill="1" applyBorder="1" applyAlignment="1">
      <alignment horizontal="center" vertical="center"/>
    </xf>
    <xf numFmtId="0" fontId="9" fillId="11" borderId="16"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9" fillId="11" borderId="18" xfId="0" applyFont="1" applyFill="1" applyBorder="1" applyAlignment="1">
      <alignment horizontal="center" vertical="center" wrapText="1"/>
    </xf>
    <xf numFmtId="0" fontId="9" fillId="11" borderId="8" xfId="0" applyFont="1" applyFill="1" applyBorder="1" applyAlignment="1">
      <alignment horizontal="center" vertical="center" wrapText="1"/>
    </xf>
    <xf numFmtId="166" fontId="2" fillId="6" borderId="7" xfId="0" applyNumberFormat="1" applyFont="1" applyFill="1" applyBorder="1" applyAlignment="1" applyProtection="1">
      <alignment horizontal="left" vertical="center"/>
      <protection locked="0"/>
    </xf>
    <xf numFmtId="166" fontId="2" fillId="6" borderId="0" xfId="0" applyNumberFormat="1" applyFont="1" applyFill="1" applyAlignment="1" applyProtection="1">
      <alignment horizontal="left" vertical="center"/>
      <protection locked="0"/>
    </xf>
    <xf numFmtId="0" fontId="25" fillId="7" borderId="16" xfId="0" applyFont="1" applyFill="1" applyBorder="1" applyAlignment="1">
      <alignment horizontal="center" vertical="center"/>
    </xf>
    <xf numFmtId="0" fontId="25" fillId="7" borderId="15" xfId="0" applyFont="1" applyFill="1" applyBorder="1" applyAlignment="1">
      <alignment horizontal="center" vertical="center"/>
    </xf>
    <xf numFmtId="0" fontId="9" fillId="10" borderId="0" xfId="0" applyFont="1" applyFill="1" applyAlignment="1">
      <alignment horizontal="center" vertical="center"/>
    </xf>
    <xf numFmtId="0" fontId="9" fillId="10" borderId="8" xfId="0" applyFont="1" applyFill="1" applyBorder="1" applyAlignment="1">
      <alignment horizontal="center" vertical="center"/>
    </xf>
    <xf numFmtId="0" fontId="7" fillId="2" borderId="2" xfId="0" applyFont="1" applyFill="1" applyBorder="1" applyAlignment="1">
      <alignment horizontal="right" vertical="center"/>
    </xf>
    <xf numFmtId="0" fontId="7" fillId="2" borderId="4" xfId="0" applyFont="1" applyFill="1" applyBorder="1" applyAlignment="1">
      <alignment horizontal="right" vertical="center"/>
    </xf>
    <xf numFmtId="0" fontId="9" fillId="11" borderId="7" xfId="0" applyFont="1" applyFill="1" applyBorder="1" applyAlignment="1">
      <alignment horizontal="center" vertical="center" wrapText="1"/>
    </xf>
    <xf numFmtId="0" fontId="9" fillId="11" borderId="0" xfId="0" applyFont="1" applyFill="1" applyAlignment="1">
      <alignment horizontal="center" vertical="center" wrapText="1"/>
    </xf>
    <xf numFmtId="0" fontId="6" fillId="2" borderId="0" xfId="0" applyFont="1" applyFill="1" applyAlignment="1">
      <alignment horizontal="center"/>
    </xf>
    <xf numFmtId="169" fontId="7" fillId="7" borderId="2" xfId="11" applyNumberFormat="1" applyFont="1" applyFill="1" applyBorder="1" applyAlignment="1" applyProtection="1">
      <alignment horizontal="right"/>
    </xf>
    <xf numFmtId="169" fontId="7" fillId="7" borderId="4" xfId="11" applyNumberFormat="1" applyFont="1" applyFill="1" applyBorder="1" applyAlignment="1" applyProtection="1">
      <alignment horizontal="right"/>
    </xf>
    <xf numFmtId="166" fontId="10" fillId="2" borderId="16" xfId="0" applyNumberFormat="1" applyFont="1" applyFill="1" applyBorder="1" applyAlignment="1" applyProtection="1">
      <alignment horizontal="right" vertical="center"/>
      <protection locked="0"/>
    </xf>
    <xf numFmtId="166" fontId="10" fillId="2" borderId="17" xfId="0" applyNumberFormat="1" applyFont="1" applyFill="1" applyBorder="1" applyAlignment="1" applyProtection="1">
      <alignment horizontal="right" vertical="center"/>
      <protection locked="0"/>
    </xf>
    <xf numFmtId="166" fontId="10" fillId="2" borderId="18" xfId="0" applyNumberFormat="1" applyFont="1" applyFill="1" applyBorder="1" applyAlignment="1" applyProtection="1">
      <alignment horizontal="right" vertical="center"/>
      <protection locked="0"/>
    </xf>
    <xf numFmtId="166" fontId="10" fillId="2" borderId="19" xfId="0" applyNumberFormat="1" applyFont="1" applyFill="1" applyBorder="1" applyAlignment="1" applyProtection="1">
      <alignment horizontal="right" vertical="center"/>
      <protection locked="0"/>
    </xf>
    <xf numFmtId="0" fontId="25" fillId="7" borderId="16" xfId="0" applyFont="1" applyFill="1" applyBorder="1" applyAlignment="1">
      <alignment horizontal="center" vertical="center" wrapText="1"/>
    </xf>
    <xf numFmtId="0" fontId="25" fillId="7" borderId="15" xfId="0" applyFont="1" applyFill="1" applyBorder="1" applyAlignment="1">
      <alignment horizontal="center" vertical="center" wrapText="1"/>
    </xf>
    <xf numFmtId="0" fontId="25" fillId="7" borderId="7" xfId="0" applyFont="1" applyFill="1" applyBorder="1" applyAlignment="1">
      <alignment horizontal="center" vertical="center" wrapText="1"/>
    </xf>
    <xf numFmtId="0" fontId="25" fillId="7" borderId="0" xfId="0" applyFont="1" applyFill="1" applyAlignment="1">
      <alignment horizontal="center" vertical="center" wrapText="1"/>
    </xf>
    <xf numFmtId="0" fontId="9" fillId="10" borderId="5" xfId="0" applyFont="1" applyFill="1" applyBorder="1" applyAlignment="1">
      <alignment horizontal="center" vertical="center"/>
    </xf>
    <xf numFmtId="0" fontId="9" fillId="10" borderId="6"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8" xfId="0" applyFont="1" applyFill="1" applyBorder="1" applyAlignment="1">
      <alignment horizontal="center" vertical="center"/>
    </xf>
    <xf numFmtId="166" fontId="6" fillId="6" borderId="3" xfId="0" applyNumberFormat="1" applyFont="1" applyFill="1" applyBorder="1" applyAlignment="1" applyProtection="1">
      <alignment horizontal="center" vertical="center"/>
      <protection locked="0"/>
    </xf>
    <xf numFmtId="166" fontId="6" fillId="6" borderId="4" xfId="0" applyNumberFormat="1" applyFont="1" applyFill="1" applyBorder="1" applyAlignment="1" applyProtection="1">
      <alignment horizontal="center" vertical="center"/>
      <protection locked="0"/>
    </xf>
    <xf numFmtId="0" fontId="9" fillId="10" borderId="16" xfId="0" applyFont="1" applyFill="1" applyBorder="1" applyAlignment="1">
      <alignment horizontal="center" vertical="center"/>
    </xf>
    <xf numFmtId="0" fontId="9" fillId="10" borderId="18" xfId="0" applyFont="1" applyFill="1" applyBorder="1" applyAlignment="1">
      <alignment horizontal="center" vertical="center"/>
    </xf>
    <xf numFmtId="0" fontId="25" fillId="7" borderId="16" xfId="0" applyFont="1" applyFill="1" applyBorder="1" applyAlignment="1">
      <alignment horizontal="center"/>
    </xf>
    <xf numFmtId="0" fontId="25" fillId="7" borderId="15" xfId="0" applyFont="1" applyFill="1" applyBorder="1" applyAlignment="1">
      <alignment horizontal="center"/>
    </xf>
    <xf numFmtId="0" fontId="9" fillId="10" borderId="15" xfId="0" applyFont="1" applyFill="1" applyBorder="1" applyAlignment="1">
      <alignment horizontal="center" vertical="center"/>
    </xf>
    <xf numFmtId="0" fontId="9" fillId="10" borderId="5"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25" fillId="7" borderId="7" xfId="0" quotePrefix="1" applyFont="1" applyFill="1" applyBorder="1" applyAlignment="1">
      <alignment horizontal="center" vertical="center" wrapText="1"/>
    </xf>
    <xf numFmtId="169" fontId="7" fillId="2" borderId="2" xfId="11" applyNumberFormat="1" applyFont="1" applyFill="1" applyBorder="1" applyAlignment="1" applyProtection="1">
      <alignment horizontal="right"/>
    </xf>
    <xf numFmtId="169" fontId="7" fillId="2" borderId="3" xfId="11" applyNumberFormat="1" applyFont="1" applyFill="1" applyBorder="1" applyAlignment="1" applyProtection="1">
      <alignment horizontal="right"/>
    </xf>
    <xf numFmtId="169" fontId="7" fillId="2" borderId="4" xfId="11" applyNumberFormat="1" applyFont="1" applyFill="1" applyBorder="1" applyAlignment="1" applyProtection="1">
      <alignment horizontal="right"/>
    </xf>
    <xf numFmtId="169" fontId="7" fillId="7" borderId="3" xfId="11" applyNumberFormat="1" applyFont="1" applyFill="1" applyBorder="1" applyAlignment="1" applyProtection="1">
      <alignment horizontal="right"/>
    </xf>
    <xf numFmtId="0" fontId="25" fillId="7" borderId="2" xfId="0" applyFont="1" applyFill="1" applyBorder="1" applyAlignment="1">
      <alignment horizontal="center"/>
    </xf>
    <xf numFmtId="0" fontId="25" fillId="7" borderId="3" xfId="0" applyFont="1" applyFill="1" applyBorder="1" applyAlignment="1">
      <alignment horizontal="center"/>
    </xf>
    <xf numFmtId="0" fontId="11" fillId="2" borderId="0" xfId="0" applyFont="1" applyFill="1" applyAlignment="1">
      <alignment horizontal="left"/>
    </xf>
    <xf numFmtId="166" fontId="7" fillId="2" borderId="2" xfId="0" applyNumberFormat="1" applyFont="1" applyFill="1" applyBorder="1" applyAlignment="1">
      <alignment horizontal="right" vertical="center"/>
    </xf>
    <xf numFmtId="166" fontId="7" fillId="2" borderId="4" xfId="0" applyNumberFormat="1" applyFont="1" applyFill="1" applyBorder="1" applyAlignment="1">
      <alignment horizontal="right"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10" borderId="17" xfId="0" applyFont="1" applyFill="1" applyBorder="1" applyAlignment="1">
      <alignment horizontal="center" vertical="center"/>
    </xf>
    <xf numFmtId="0" fontId="9" fillId="10" borderId="19"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0" fontId="9" fillId="10" borderId="4" xfId="0" applyFont="1" applyFill="1" applyBorder="1" applyAlignment="1">
      <alignment horizontal="center" vertical="center"/>
    </xf>
    <xf numFmtId="0" fontId="9" fillId="11" borderId="17" xfId="0" applyFont="1" applyFill="1" applyBorder="1" applyAlignment="1">
      <alignment horizontal="center" vertical="center" wrapText="1"/>
    </xf>
    <xf numFmtId="0" fontId="9" fillId="11" borderId="19" xfId="0" applyFont="1" applyFill="1" applyBorder="1" applyAlignment="1">
      <alignment horizontal="center" vertical="center" wrapText="1"/>
    </xf>
    <xf numFmtId="0" fontId="6" fillId="7" borderId="2" xfId="0" applyFont="1" applyFill="1" applyBorder="1" applyAlignment="1">
      <alignment horizontal="center"/>
    </xf>
    <xf numFmtId="0" fontId="6" fillId="7" borderId="4" xfId="0" applyFont="1" applyFill="1" applyBorder="1" applyAlignment="1">
      <alignment horizont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protection locked="0"/>
    </xf>
    <xf numFmtId="164" fontId="6" fillId="2" borderId="0" xfId="0" applyNumberFormat="1" applyFont="1" applyFill="1" applyAlignment="1" applyProtection="1">
      <alignment horizontal="left" vertical="center" wrapText="1"/>
      <protection locked="0"/>
    </xf>
    <xf numFmtId="0" fontId="6" fillId="2" borderId="0" xfId="0" applyFont="1" applyFill="1" applyAlignment="1" applyProtection="1">
      <alignment horizontal="left"/>
      <protection locked="0"/>
    </xf>
    <xf numFmtId="0" fontId="6" fillId="2" borderId="0" xfId="0" applyFont="1" applyFill="1" applyAlignment="1" applyProtection="1">
      <alignment horizontal="center"/>
      <protection locked="0"/>
    </xf>
    <xf numFmtId="0" fontId="24" fillId="2" borderId="0" xfId="0" quotePrefix="1" applyFont="1" applyFill="1" applyAlignment="1">
      <alignment horizontal="center"/>
    </xf>
    <xf numFmtId="0" fontId="24" fillId="2" borderId="0" xfId="0" applyFont="1" applyFill="1" applyAlignment="1">
      <alignment horizontal="center"/>
    </xf>
    <xf numFmtId="0" fontId="24" fillId="2" borderId="0" xfId="0" quotePrefix="1" applyFont="1" applyFill="1" applyAlignment="1">
      <alignment horizontal="left"/>
    </xf>
    <xf numFmtId="0" fontId="7" fillId="2" borderId="0" xfId="0" applyFont="1" applyFill="1" applyAlignment="1">
      <alignment horizontal="center"/>
    </xf>
    <xf numFmtId="0" fontId="6" fillId="2" borderId="0" xfId="0" applyFont="1" applyFill="1" applyAlignment="1" applyProtection="1">
      <alignment horizontal="left" vertical="center" wrapText="1"/>
      <protection locked="0"/>
    </xf>
    <xf numFmtId="0" fontId="36" fillId="2" borderId="0" xfId="0" applyFont="1" applyFill="1" applyAlignment="1" applyProtection="1">
      <alignment horizontal="center" vertical="center" wrapText="1"/>
      <protection locked="0"/>
    </xf>
    <xf numFmtId="0" fontId="6" fillId="9" borderId="15" xfId="0" applyFont="1" applyFill="1" applyBorder="1" applyAlignment="1">
      <alignment horizontal="center" vertical="center" wrapText="1"/>
    </xf>
    <xf numFmtId="0" fontId="6" fillId="9" borderId="0" xfId="0" applyFont="1" applyFill="1" applyAlignment="1">
      <alignment horizontal="center" vertical="center" wrapText="1"/>
    </xf>
    <xf numFmtId="0" fontId="6" fillId="9" borderId="8" xfId="0" applyFont="1" applyFill="1" applyBorder="1" applyAlignment="1">
      <alignment horizontal="center" vertical="center" wrapText="1"/>
    </xf>
    <xf numFmtId="0" fontId="30" fillId="2" borderId="0" xfId="0" quotePrefix="1" applyFont="1" applyFill="1" applyAlignment="1">
      <alignment horizontal="center" vertical="center"/>
    </xf>
    <xf numFmtId="1" fontId="7" fillId="7" borderId="15" xfId="11" applyNumberFormat="1" applyFont="1" applyFill="1" applyBorder="1" applyAlignment="1" applyProtection="1">
      <alignment horizontal="center" vertical="center" wrapText="1"/>
    </xf>
    <xf numFmtId="1" fontId="7" fillId="7" borderId="0" xfId="11" applyNumberFormat="1" applyFont="1" applyFill="1" applyBorder="1" applyAlignment="1" applyProtection="1">
      <alignment horizontal="center" vertical="center" wrapText="1"/>
    </xf>
    <xf numFmtId="169" fontId="6" fillId="6" borderId="5" xfId="11" applyNumberFormat="1" applyFont="1" applyFill="1" applyBorder="1" applyAlignment="1" applyProtection="1">
      <alignment horizontal="center" vertical="center" wrapText="1"/>
    </xf>
    <xf numFmtId="169" fontId="6" fillId="6" borderId="21" xfId="11" applyNumberFormat="1" applyFont="1" applyFill="1" applyBorder="1" applyAlignment="1" applyProtection="1">
      <alignment horizontal="center" vertical="center" wrapText="1"/>
    </xf>
    <xf numFmtId="169" fontId="6" fillId="6" borderId="6" xfId="11" applyNumberFormat="1" applyFont="1" applyFill="1" applyBorder="1" applyAlignment="1" applyProtection="1">
      <alignment horizontal="center" vertical="center" wrapText="1"/>
    </xf>
    <xf numFmtId="169" fontId="7" fillId="7" borderId="5" xfId="11" applyNumberFormat="1" applyFont="1" applyFill="1" applyBorder="1" applyAlignment="1" applyProtection="1">
      <alignment horizontal="center" vertical="center" wrapText="1"/>
    </xf>
    <xf numFmtId="169" fontId="7" fillId="7" borderId="6" xfId="11" applyNumberFormat="1" applyFont="1" applyFill="1" applyBorder="1" applyAlignment="1" applyProtection="1">
      <alignment horizontal="center" vertical="center" wrapText="1"/>
    </xf>
    <xf numFmtId="169" fontId="6" fillId="9" borderId="15" xfId="11" applyNumberFormat="1" applyFont="1" applyFill="1" applyBorder="1" applyAlignment="1" applyProtection="1">
      <alignment horizontal="center" vertical="center"/>
    </xf>
    <xf numFmtId="169" fontId="6" fillId="9" borderId="0" xfId="11" applyNumberFormat="1" applyFont="1" applyFill="1" applyBorder="1" applyAlignment="1" applyProtection="1">
      <alignment horizontal="center" vertical="center"/>
    </xf>
    <xf numFmtId="169" fontId="6" fillId="9" borderId="8" xfId="11" applyNumberFormat="1" applyFont="1" applyFill="1" applyBorder="1" applyAlignment="1" applyProtection="1">
      <alignment horizontal="center" vertical="center"/>
    </xf>
    <xf numFmtId="0" fontId="31" fillId="12" borderId="0" xfId="0" applyFont="1" applyFill="1" applyAlignment="1">
      <alignment horizontal="right" vertical="center"/>
    </xf>
    <xf numFmtId="169" fontId="7" fillId="7" borderId="15" xfId="11" applyNumberFormat="1" applyFont="1" applyFill="1" applyBorder="1" applyAlignment="1" applyProtection="1">
      <alignment horizontal="center" vertical="center" wrapText="1"/>
    </xf>
    <xf numFmtId="169" fontId="7" fillId="7" borderId="0" xfId="11" applyNumberFormat="1" applyFont="1" applyFill="1" applyBorder="1" applyAlignment="1" applyProtection="1">
      <alignment horizontal="center" vertical="center" wrapText="1"/>
    </xf>
    <xf numFmtId="0" fontId="8" fillId="5" borderId="8" xfId="0" applyFont="1" applyFill="1" applyBorder="1" applyAlignment="1" applyProtection="1">
      <alignment horizontal="center" vertical="center"/>
      <protection locked="0"/>
    </xf>
    <xf numFmtId="0" fontId="7" fillId="2" borderId="3" xfId="0" applyFont="1" applyFill="1" applyBorder="1" applyAlignment="1">
      <alignment horizontal="center"/>
    </xf>
    <xf numFmtId="0" fontId="7" fillId="2" borderId="8" xfId="0" applyFont="1" applyFill="1" applyBorder="1" applyAlignment="1">
      <alignment horizontal="center"/>
    </xf>
    <xf numFmtId="0" fontId="8" fillId="10" borderId="5"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6" fillId="2" borderId="7" xfId="0" applyFont="1" applyFill="1" applyBorder="1" applyAlignment="1" applyProtection="1">
      <alignment horizontal="center"/>
      <protection locked="0"/>
    </xf>
    <xf numFmtId="0" fontId="6" fillId="2" borderId="20" xfId="0" applyFont="1" applyFill="1" applyBorder="1" applyAlignment="1" applyProtection="1">
      <alignment horizontal="center"/>
      <protection locked="0"/>
    </xf>
    <xf numFmtId="169" fontId="6" fillId="6" borderId="2" xfId="11" applyNumberFormat="1" applyFont="1" applyFill="1" applyBorder="1" applyAlignment="1" applyProtection="1">
      <alignment horizontal="center"/>
    </xf>
    <xf numFmtId="169" fontId="6" fillId="6" borderId="4" xfId="11" applyNumberFormat="1" applyFont="1" applyFill="1" applyBorder="1" applyAlignment="1" applyProtection="1">
      <alignment horizontal="center"/>
    </xf>
    <xf numFmtId="0" fontId="8" fillId="10" borderId="7" xfId="0" applyFont="1" applyFill="1" applyBorder="1" applyAlignment="1">
      <alignment horizontal="center" vertical="center"/>
    </xf>
    <xf numFmtId="0" fontId="8" fillId="10" borderId="18" xfId="0" applyFont="1" applyFill="1" applyBorder="1" applyAlignment="1">
      <alignment horizontal="center" vertical="center"/>
    </xf>
    <xf numFmtId="0" fontId="8" fillId="10" borderId="0" xfId="0" applyFont="1" applyFill="1" applyAlignment="1">
      <alignment horizontal="center" vertical="center"/>
    </xf>
    <xf numFmtId="0" fontId="10" fillId="0" borderId="0" xfId="0" applyFont="1" applyAlignment="1">
      <alignment horizontal="center"/>
    </xf>
    <xf numFmtId="0" fontId="2" fillId="0" borderId="13" xfId="9" applyBorder="1">
      <alignment horizontal="right" indent="1"/>
    </xf>
    <xf numFmtId="0" fontId="2" fillId="0" borderId="0" xfId="7">
      <alignment horizontal="left" indent="5"/>
    </xf>
    <xf numFmtId="0" fontId="2" fillId="0" borderId="10" xfId="7" applyBorder="1">
      <alignment horizontal="left" indent="5"/>
    </xf>
    <xf numFmtId="0" fontId="0" fillId="0" borderId="0" xfId="7" applyFont="1">
      <alignment horizontal="left" indent="5"/>
    </xf>
    <xf numFmtId="0" fontId="0" fillId="0" borderId="12" xfId="7" applyFont="1" applyBorder="1">
      <alignment horizontal="left" indent="5"/>
    </xf>
    <xf numFmtId="0" fontId="2" fillId="0" borderId="12" xfId="7" applyBorder="1">
      <alignment horizontal="left" indent="5"/>
    </xf>
  </cellXfs>
  <cellStyles count="12">
    <cellStyle name="Comma 2" xfId="5" xr:uid="{00000000-0005-0000-0000-000000000000}"/>
    <cellStyle name="Currency" xfId="11" builtinId="4"/>
    <cellStyle name="Currency 2" xfId="3" xr:uid="{00000000-0005-0000-0000-000002000000}"/>
    <cellStyle name="Date" xfId="4" xr:uid="{00000000-0005-0000-0000-000003000000}"/>
    <cellStyle name="Heading 1 2" xfId="9" xr:uid="{00000000-0005-0000-0000-000004000000}"/>
    <cellStyle name="Heading 2 2" xfId="7" xr:uid="{00000000-0005-0000-0000-000005000000}"/>
    <cellStyle name="Heading 3 2" xfId="6" xr:uid="{00000000-0005-0000-0000-000006000000}"/>
    <cellStyle name="Normal" xfId="0" builtinId="0"/>
    <cellStyle name="Normal 2" xfId="2" xr:uid="{00000000-0005-0000-0000-000008000000}"/>
    <cellStyle name="Percent" xfId="1" builtinId="5"/>
    <cellStyle name="Percent 2" xfId="8" xr:uid="{00000000-0005-0000-0000-00000A000000}"/>
    <cellStyle name="Title 2" xfId="10" xr:uid="{00000000-0005-0000-0000-00000B000000}"/>
  </cellStyles>
  <dxfs count="122">
    <dxf>
      <border>
        <left/>
        <right style="thin">
          <color indexed="20"/>
        </right>
        <top/>
        <bottom style="thin">
          <color indexed="20"/>
        </bottom>
      </border>
    </dxf>
    <dxf>
      <border>
        <left/>
        <right/>
        <top/>
        <bottom/>
      </border>
    </dxf>
    <dxf>
      <border>
        <left/>
        <right/>
        <top/>
        <bottom style="thin">
          <color indexed="20"/>
        </bottom>
      </border>
    </dxf>
    <dxf>
      <border>
        <left/>
        <right/>
        <top/>
        <bottom/>
      </border>
    </dxf>
    <dxf>
      <border>
        <left/>
        <right/>
        <top/>
        <bottom style="thin">
          <color indexed="20"/>
        </bottom>
      </border>
    </dxf>
    <dxf>
      <border>
        <left/>
        <right/>
        <top/>
        <bottom/>
      </border>
    </dxf>
    <dxf>
      <border>
        <left style="thin">
          <color indexed="20"/>
        </left>
        <right/>
        <top/>
        <bottom style="thin">
          <color indexed="20"/>
        </bottom>
      </border>
    </dxf>
    <dxf>
      <border>
        <left/>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outline="0">
        <bottom style="thin">
          <color indexed="20"/>
        </bottom>
      </border>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right" vertical="bottom" textRotation="0" wrapText="0" indent="0" justifyLastLine="0" shrinkToFit="0" readingOrder="0"/>
    </dxf>
  </dxfs>
  <tableStyles count="0" defaultTableStyle="TableStyleMedium2" defaultPivotStyle="PivotStyleLight16"/>
  <colors>
    <mruColors>
      <color rgb="FFFF9933"/>
      <color rgb="FFE6E6E6"/>
      <color rgb="FFFF6D2E"/>
      <color rgb="FFCC0099"/>
      <color rgb="FFD959AE"/>
      <color rgb="FFAC007F"/>
      <color rgb="FFFFD85B"/>
      <color rgb="FFEE6000"/>
      <color rgb="FFFFB3EB"/>
      <color rgb="FFDEDE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510640</xdr:colOff>
      <xdr:row>3</xdr:row>
      <xdr:rowOff>66114</xdr:rowOff>
    </xdr:from>
    <xdr:to>
      <xdr:col>9</xdr:col>
      <xdr:colOff>565563</xdr:colOff>
      <xdr:row>7</xdr:row>
      <xdr:rowOff>103451</xdr:rowOff>
    </xdr:to>
    <xdr:pic>
      <xdr:nvPicPr>
        <xdr:cNvPr id="2" name="Picture 1">
          <a:extLst>
            <a:ext uri="{FF2B5EF4-FFF2-40B4-BE49-F238E27FC236}">
              <a16:creationId xmlns:a16="http://schemas.microsoft.com/office/drawing/2014/main" id="{E81CAF80-4185-4522-B213-15D269CA93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0000" y="614754"/>
          <a:ext cx="3196268" cy="7650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2612571</xdr:colOff>
      <xdr:row>3</xdr:row>
      <xdr:rowOff>81643</xdr:rowOff>
    </xdr:from>
    <xdr:to>
      <xdr:col>3</xdr:col>
      <xdr:colOff>40331</xdr:colOff>
      <xdr:row>7</xdr:row>
      <xdr:rowOff>168999</xdr:rowOff>
    </xdr:to>
    <xdr:pic>
      <xdr:nvPicPr>
        <xdr:cNvPr id="5" name="Picture 4">
          <a:extLst>
            <a:ext uri="{FF2B5EF4-FFF2-40B4-BE49-F238E27FC236}">
              <a16:creationId xmlns:a16="http://schemas.microsoft.com/office/drawing/2014/main" id="{5432814D-B53A-440C-982D-5147A5C6A4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72892" y="653143"/>
          <a:ext cx="1210546" cy="1211034"/>
        </a:xfrm>
        <a:prstGeom prst="rect">
          <a:avLst/>
        </a:prstGeom>
      </xdr:spPr>
    </xdr:pic>
    <xdr:clientData/>
  </xdr:twoCellAnchor>
  <xdr:twoCellAnchor>
    <xdr:from>
      <xdr:col>0</xdr:col>
      <xdr:colOff>2102069</xdr:colOff>
      <xdr:row>5</xdr:row>
      <xdr:rowOff>78827</xdr:rowOff>
    </xdr:from>
    <xdr:to>
      <xdr:col>0</xdr:col>
      <xdr:colOff>2951812</xdr:colOff>
      <xdr:row>6</xdr:row>
      <xdr:rowOff>109326</xdr:rowOff>
    </xdr:to>
    <xdr:cxnSp macro="">
      <xdr:nvCxnSpPr>
        <xdr:cNvPr id="3" name="Straight Arrow Connector 2">
          <a:extLst>
            <a:ext uri="{FF2B5EF4-FFF2-40B4-BE49-F238E27FC236}">
              <a16:creationId xmlns:a16="http://schemas.microsoft.com/office/drawing/2014/main" id="{4AC4800F-6B12-A51D-E74C-ED5FD33E0077}"/>
            </a:ext>
          </a:extLst>
        </xdr:cNvPr>
        <xdr:cNvCxnSpPr/>
      </xdr:nvCxnSpPr>
      <xdr:spPr>
        <a:xfrm>
          <a:off x="2102069" y="1280948"/>
          <a:ext cx="849743" cy="220999"/>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234043</xdr:colOff>
      <xdr:row>5</xdr:row>
      <xdr:rowOff>81643</xdr:rowOff>
    </xdr:from>
    <xdr:to>
      <xdr:col>2</xdr:col>
      <xdr:colOff>1129393</xdr:colOff>
      <xdr:row>6</xdr:row>
      <xdr:rowOff>125185</xdr:rowOff>
    </xdr:to>
    <xdr:cxnSp macro="">
      <xdr:nvCxnSpPr>
        <xdr:cNvPr id="6" name="Straight Arrow Connector 5">
          <a:extLst>
            <a:ext uri="{FF2B5EF4-FFF2-40B4-BE49-F238E27FC236}">
              <a16:creationId xmlns:a16="http://schemas.microsoft.com/office/drawing/2014/main" id="{1067FE35-0E14-407E-A433-333C50AE3F88}"/>
            </a:ext>
          </a:extLst>
        </xdr:cNvPr>
        <xdr:cNvCxnSpPr/>
      </xdr:nvCxnSpPr>
      <xdr:spPr>
        <a:xfrm flipH="1">
          <a:off x="3894364" y="1292679"/>
          <a:ext cx="895350" cy="234042"/>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4</xdr:col>
      <xdr:colOff>1171575</xdr:colOff>
      <xdr:row>9</xdr:row>
      <xdr:rowOff>123825</xdr:rowOff>
    </xdr:from>
    <xdr:to>
      <xdr:col>10</xdr:col>
      <xdr:colOff>589827</xdr:colOff>
      <xdr:row>15</xdr:row>
      <xdr:rowOff>21121</xdr:rowOff>
    </xdr:to>
    <xdr:pic>
      <xdr:nvPicPr>
        <xdr:cNvPr id="2" name="Picture 3">
          <a:extLst>
            <a:ext uri="{FF2B5EF4-FFF2-40B4-BE49-F238E27FC236}">
              <a16:creationId xmlns:a16="http://schemas.microsoft.com/office/drawing/2014/main" id="{3B0DADE7-0EC0-40E3-945B-E153A7B7D9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72675" y="2143125"/>
          <a:ext cx="7067462" cy="17359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680357</xdr:colOff>
      <xdr:row>0</xdr:row>
      <xdr:rowOff>108858</xdr:rowOff>
    </xdr:from>
    <xdr:to>
      <xdr:col>15</xdr:col>
      <xdr:colOff>94760</xdr:colOff>
      <xdr:row>5</xdr:row>
      <xdr:rowOff>169272</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11750" y="108858"/>
          <a:ext cx="1210546" cy="1211034"/>
        </a:xfrm>
        <a:prstGeom prst="rect">
          <a:avLst/>
        </a:prstGeom>
      </xdr:spPr>
    </xdr:pic>
    <xdr:clientData/>
  </xdr:twoCellAnchor>
  <xdr:twoCellAnchor editAs="oneCell">
    <xdr:from>
      <xdr:col>14</xdr:col>
      <xdr:colOff>563179</xdr:colOff>
      <xdr:row>5</xdr:row>
      <xdr:rowOff>337601</xdr:rowOff>
    </xdr:from>
    <xdr:to>
      <xdr:col>22</xdr:col>
      <xdr:colOff>134443</xdr:colOff>
      <xdr:row>14</xdr:row>
      <xdr:rowOff>172541</xdr:rowOff>
    </xdr:to>
    <xdr:pic>
      <xdr:nvPicPr>
        <xdr:cNvPr id="2" name="Picture 3">
          <a:extLst>
            <a:ext uri="{FF2B5EF4-FFF2-40B4-BE49-F238E27FC236}">
              <a16:creationId xmlns:a16="http://schemas.microsoft.com/office/drawing/2014/main" id="{DF48761B-3DC8-4EBB-9442-055501A6F3B3}"/>
            </a:ext>
            <a:ext uri="{147F2762-F138-4A5C-976F-8EAC2B608ADB}">
              <a16:predDERef xmlns:a16="http://schemas.microsoft.com/office/drawing/2014/main" pre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546379" y="1452026"/>
          <a:ext cx="6848364" cy="1728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312840</xdr:colOff>
      <xdr:row>0</xdr:row>
      <xdr:rowOff>827075</xdr:rowOff>
    </xdr:from>
    <xdr:to>
      <xdr:col>5</xdr:col>
      <xdr:colOff>1199063</xdr:colOff>
      <xdr:row>0</xdr:row>
      <xdr:rowOff>2002155</xdr:rowOff>
    </xdr:to>
    <xdr:pic>
      <xdr:nvPicPr>
        <xdr:cNvPr id="3" name="Picture 2">
          <a:extLst>
            <a:ext uri="{FF2B5EF4-FFF2-40B4-BE49-F238E27FC236}">
              <a16:creationId xmlns:a16="http://schemas.microsoft.com/office/drawing/2014/main" id="{4DEF6E12-95AF-4C81-9D85-C5C9E22226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71765" y="827075"/>
          <a:ext cx="4633358" cy="11827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oan" displayName="Loan" ref="B12:H372" totalsRowShown="0" dataDxfId="121" tableBorderDxfId="120">
  <autoFilter ref="B12:H372"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No.">
      <calculatedColumnFormula>IFERROR(IF(Loan_Not_Paid*Values_Entered,Payment_Number,""), "")</calculatedColumnFormula>
    </tableColumn>
    <tableColumn id="2" xr3:uid="{00000000-0010-0000-0000-000002000000}" name="Payment_x000a_Date" dataCellStyle="Date">
      <calculatedColumnFormula>IFERROR(IF(Loan_Not_Paid*Values_Entered,Payment_Date,""), "")</calculatedColumnFormula>
    </tableColumn>
    <tableColumn id="3" xr3:uid="{00000000-0010-0000-0000-000003000000}" name="Beginning_x000a_Balance">
      <calculatedColumnFormula>IFERROR(IF(Loan_Not_Paid*Values_Entered,Beginning_Balance,""), "")</calculatedColumnFormula>
    </tableColumn>
    <tableColumn id="4" xr3:uid="{00000000-0010-0000-0000-000004000000}" name="Payment">
      <calculatedColumnFormula>IFERROR(IF(Loan_Not_Paid*Values_Entered,Monthly_Payment,""), "")</calculatedColumnFormula>
    </tableColumn>
    <tableColumn id="5" xr3:uid="{00000000-0010-0000-0000-000005000000}" name="Principal">
      <calculatedColumnFormula>IFERROR(IF(Loan_Not_Paid*Values_Entered,Principal,""), "")</calculatedColumnFormula>
    </tableColumn>
    <tableColumn id="6" xr3:uid="{00000000-0010-0000-0000-000006000000}" name="Interest">
      <calculatedColumnFormula>IFERROR(IF(Loan_Not_Paid*Values_Entered,Interest,""), "")</calculatedColumnFormula>
    </tableColumn>
    <tableColumn id="7" xr3:uid="{00000000-0010-0000-0000-000007000000}" name="Ending_x000a_Balance">
      <calculatedColumnFormula>IFERROR(IF(Loan_Not_Paid*Values_Entered,Ending_Balance,""), "")</calculatedColumnFormula>
    </tableColumn>
  </tableColumns>
  <tableStyleInfo showFirstColumn="0" showLastColumn="0" showRowStripes="1" showColumnStripes="0"/>
  <extLst>
    <ext xmlns:x14="http://schemas.microsoft.com/office/spreadsheetml/2009/9/main" uri="{504A1905-F514-4f6f-8877-14C23A59335A}">
      <x14:table altTextSummary="Track Payment Number, Payment Date, Beginning Balance, Payment, Principal, Interest amounts, and Ending Balanc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9253A-576B-474E-9797-A77D71E0B4AA}">
  <sheetPr>
    <tabColor theme="0"/>
  </sheetPr>
  <dimension ref="F2:J22"/>
  <sheetViews>
    <sheetView zoomScale="85" zoomScaleNormal="85" workbookViewId="0">
      <selection activeCell="F10" sqref="F10:J13"/>
    </sheetView>
  </sheetViews>
  <sheetFormatPr defaultColWidth="9.140625" defaultRowHeight="15"/>
  <cols>
    <col min="1" max="11" width="9.140625" style="1"/>
    <col min="12" max="14" width="9.140625" style="1" customWidth="1"/>
    <col min="15" max="16384" width="9.140625" style="1"/>
  </cols>
  <sheetData>
    <row r="2" spans="6:10">
      <c r="H2" s="18"/>
    </row>
    <row r="10" spans="6:10" ht="15" customHeight="1">
      <c r="F10" s="210" t="s">
        <v>0</v>
      </c>
      <c r="G10" s="210"/>
      <c r="H10" s="210"/>
      <c r="I10" s="210"/>
      <c r="J10" s="210"/>
    </row>
    <row r="11" spans="6:10">
      <c r="F11" s="210"/>
      <c r="G11" s="210"/>
      <c r="H11" s="210"/>
      <c r="I11" s="210"/>
      <c r="J11" s="210"/>
    </row>
    <row r="12" spans="6:10">
      <c r="F12" s="210"/>
      <c r="G12" s="210"/>
      <c r="H12" s="210"/>
      <c r="I12" s="210"/>
      <c r="J12" s="210"/>
    </row>
    <row r="13" spans="6:10">
      <c r="F13" s="210"/>
      <c r="G13" s="210"/>
      <c r="H13" s="210"/>
      <c r="I13" s="210"/>
      <c r="J13" s="210"/>
    </row>
    <row r="14" spans="6:10" ht="15" customHeight="1">
      <c r="F14" s="210" t="s">
        <v>1</v>
      </c>
      <c r="G14" s="210"/>
      <c r="H14" s="210"/>
      <c r="I14" s="210"/>
      <c r="J14" s="210"/>
    </row>
    <row r="15" spans="6:10">
      <c r="F15" s="210"/>
      <c r="G15" s="210"/>
      <c r="H15" s="210"/>
      <c r="I15" s="210"/>
      <c r="J15" s="210"/>
    </row>
    <row r="16" spans="6:10">
      <c r="F16" s="210"/>
      <c r="G16" s="210"/>
      <c r="H16" s="210"/>
      <c r="I16" s="210"/>
      <c r="J16" s="210"/>
    </row>
    <row r="17" spans="6:10">
      <c r="F17" s="210"/>
      <c r="G17" s="210"/>
      <c r="H17" s="210"/>
      <c r="I17" s="210"/>
      <c r="J17" s="210"/>
    </row>
    <row r="18" spans="6:10">
      <c r="F18" s="210" t="s">
        <v>2</v>
      </c>
      <c r="G18" s="210"/>
      <c r="H18" s="210"/>
      <c r="I18" s="210"/>
      <c r="J18" s="210"/>
    </row>
    <row r="19" spans="6:10">
      <c r="F19" s="210"/>
      <c r="G19" s="210"/>
      <c r="H19" s="210"/>
      <c r="I19" s="210"/>
      <c r="J19" s="210"/>
    </row>
    <row r="20" spans="6:10">
      <c r="F20" s="210"/>
      <c r="G20" s="210"/>
      <c r="H20" s="210"/>
      <c r="I20" s="210"/>
      <c r="J20" s="210"/>
    </row>
    <row r="21" spans="6:10">
      <c r="F21" s="210"/>
      <c r="G21" s="210"/>
      <c r="H21" s="210"/>
      <c r="I21" s="210"/>
      <c r="J21" s="210"/>
    </row>
    <row r="22" spans="6:10">
      <c r="F22" s="210"/>
      <c r="G22" s="210"/>
      <c r="H22" s="210"/>
      <c r="I22" s="210"/>
      <c r="J22" s="210"/>
    </row>
  </sheetData>
  <sheetProtection algorithmName="SHA-512" hashValue="6zH2MWswJG68MHveamMnVTpZDrqk8eVkKkOcyeTfmoEpTnAFnUUa6/Zl9n7lccCsonozDhmUVaTyr0RrJjgFyg==" saltValue="WG+zPnD9I0Vgn9lN3clxHg==" spinCount="100000" sheet="1" objects="1" scenarios="1"/>
  <mergeCells count="3">
    <mergeCell ref="F10:J13"/>
    <mergeCell ref="F14:J17"/>
    <mergeCell ref="F18:J2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39997558519241921"/>
  </sheetPr>
  <dimension ref="A4:AE254"/>
  <sheetViews>
    <sheetView showGridLines="0" tabSelected="1" topLeftCell="A67" zoomScale="90" zoomScaleNormal="90" workbookViewId="0">
      <selection activeCell="D130" sqref="D130"/>
    </sheetView>
  </sheetViews>
  <sheetFormatPr defaultColWidth="9.140625" defaultRowHeight="15" outlineLevelRow="1"/>
  <cols>
    <col min="1" max="1" width="48.42578125" style="20" customWidth="1"/>
    <col min="2" max="2" width="6.42578125" style="20" customWidth="1"/>
    <col min="3" max="3" width="56.5703125" style="20" customWidth="1"/>
    <col min="4" max="4" width="16.85546875" style="20" customWidth="1"/>
    <col min="5" max="5" width="17.42578125" style="20" customWidth="1"/>
    <col min="6" max="6" width="18" style="20" customWidth="1"/>
    <col min="7" max="7" width="20.42578125" style="20" customWidth="1"/>
    <col min="8" max="8" width="18.85546875" style="20" customWidth="1"/>
    <col min="9" max="9" width="19.42578125" style="20" customWidth="1"/>
    <col min="10" max="10" width="17.42578125" style="20" customWidth="1"/>
    <col min="11" max="11" width="18.5703125" style="20" customWidth="1"/>
    <col min="12" max="12" width="17.42578125" style="20" customWidth="1"/>
    <col min="13" max="13" width="19.42578125" style="20" customWidth="1"/>
    <col min="14" max="14" width="16.42578125" style="20" customWidth="1"/>
    <col min="15" max="15" width="17.42578125" style="20" customWidth="1"/>
    <col min="16" max="16" width="18.140625" style="20" customWidth="1"/>
    <col min="17" max="17" width="21.42578125" style="20" customWidth="1"/>
    <col min="18" max="18" width="18" style="20" customWidth="1"/>
    <col min="19" max="19" width="20.140625" style="20" customWidth="1"/>
    <col min="20" max="20" width="16.85546875" style="20" customWidth="1"/>
    <col min="21" max="21" width="15.42578125" style="20" customWidth="1"/>
    <col min="22" max="16384" width="9.140625" style="20"/>
  </cols>
  <sheetData>
    <row r="4" spans="1:24" ht="21">
      <c r="A4" s="19"/>
    </row>
    <row r="5" spans="1:24" ht="28.5">
      <c r="A5" s="106" t="s">
        <v>3</v>
      </c>
    </row>
    <row r="7" spans="1:24" ht="23.25">
      <c r="A7" s="124" t="s">
        <v>4</v>
      </c>
      <c r="B7" s="57"/>
      <c r="C7" s="123" t="s">
        <v>4</v>
      </c>
    </row>
    <row r="9" spans="1:24" ht="15" customHeight="1">
      <c r="L9" s="258"/>
      <c r="M9" s="258"/>
      <c r="N9" s="258"/>
      <c r="O9" s="258"/>
      <c r="P9" s="258"/>
      <c r="Q9" s="258"/>
      <c r="R9" s="258"/>
      <c r="S9" s="258"/>
      <c r="T9" s="258"/>
      <c r="U9" s="258"/>
      <c r="V9" s="258"/>
      <c r="W9" s="258"/>
      <c r="X9" s="258"/>
    </row>
    <row r="10" spans="1:24" s="23" customFormat="1" ht="28.5">
      <c r="A10" s="106" t="s">
        <v>5</v>
      </c>
      <c r="L10" s="258"/>
      <c r="M10" s="258"/>
      <c r="N10" s="258"/>
      <c r="O10" s="258"/>
      <c r="P10" s="258"/>
      <c r="Q10" s="258"/>
      <c r="R10" s="258"/>
      <c r="S10" s="258"/>
      <c r="T10" s="258"/>
      <c r="U10" s="258"/>
      <c r="V10" s="258"/>
      <c r="W10" s="258"/>
      <c r="X10" s="258"/>
    </row>
    <row r="12" spans="1:24" ht="14.25" customHeight="1"/>
    <row r="13" spans="1:24" ht="30.75" customHeight="1">
      <c r="A13" s="259" t="s">
        <v>6</v>
      </c>
      <c r="B13" s="260"/>
      <c r="C13" s="55"/>
    </row>
    <row r="14" spans="1:24" ht="28.5" customHeight="1">
      <c r="A14" s="259" t="s">
        <v>7</v>
      </c>
      <c r="B14" s="260"/>
      <c r="C14" s="55"/>
      <c r="D14" s="24"/>
      <c r="O14" s="25"/>
    </row>
    <row r="15" spans="1:24" ht="29.25" customHeight="1">
      <c r="A15" s="259" t="s">
        <v>8</v>
      </c>
      <c r="B15" s="260"/>
      <c r="C15" s="55" t="s">
        <v>9</v>
      </c>
    </row>
    <row r="16" spans="1:24" ht="30" customHeight="1">
      <c r="A16" s="259" t="s">
        <v>10</v>
      </c>
      <c r="B16" s="260"/>
      <c r="C16" s="55" t="s">
        <v>9</v>
      </c>
      <c r="D16" s="170" t="str">
        <f>IF(C16=DATA!A33,DATA!B33,IF('INPUT - to fill in'!C16=DATA!A34,DATA!B34,""))</f>
        <v/>
      </c>
      <c r="E16" s="26"/>
      <c r="O16" s="25"/>
    </row>
    <row r="17" spans="1:18" ht="137.44999999999999" customHeight="1">
      <c r="A17" s="259" t="s">
        <v>11</v>
      </c>
      <c r="B17" s="260"/>
      <c r="C17" s="199"/>
      <c r="D17" s="170" t="str">
        <f>IF(C17=DATA!A33,DATA!B33,IF('INPUT - to fill in'!C17=DATA!A34,DATA!B34,""))</f>
        <v/>
      </c>
      <c r="E17" s="26"/>
      <c r="O17" s="25"/>
    </row>
    <row r="18" spans="1:18" ht="14.45" hidden="1" customHeight="1" outlineLevel="1">
      <c r="A18" s="259" t="s">
        <v>12</v>
      </c>
      <c r="B18" s="260"/>
      <c r="C18" s="28" t="s">
        <v>13</v>
      </c>
    </row>
    <row r="19" spans="1:18" hidden="1" outlineLevel="1">
      <c r="A19" s="228" t="s">
        <v>14</v>
      </c>
      <c r="B19" s="229"/>
      <c r="C19" s="29" t="str">
        <f>IF(AND(C15&lt;&gt;"",C15&lt;&gt;DATA!A49),VLOOKUP(C15,DATA!A50:B180,2,FALSE),"")</f>
        <v/>
      </c>
    </row>
    <row r="20" spans="1:18" hidden="1" outlineLevel="1">
      <c r="A20" s="228" t="s">
        <v>15</v>
      </c>
      <c r="B20" s="229"/>
      <c r="C20" s="30">
        <v>17500</v>
      </c>
    </row>
    <row r="21" spans="1:18" hidden="1" outlineLevel="1">
      <c r="A21" s="228" t="s">
        <v>16</v>
      </c>
      <c r="B21" s="229"/>
      <c r="C21" s="29">
        <v>0.16</v>
      </c>
    </row>
    <row r="22" spans="1:18" hidden="1" outlineLevel="1">
      <c r="A22" s="228" t="s">
        <v>17</v>
      </c>
      <c r="B22" s="229"/>
      <c r="C22" s="29">
        <v>0.14000000000000001</v>
      </c>
    </row>
    <row r="23" spans="1:18" hidden="1" outlineLevel="1">
      <c r="A23" s="228" t="s">
        <v>18</v>
      </c>
      <c r="B23" s="229"/>
      <c r="C23" s="30">
        <v>175000</v>
      </c>
    </row>
    <row r="24" spans="1:18" hidden="1" outlineLevel="1">
      <c r="A24" s="228" t="s">
        <v>19</v>
      </c>
      <c r="B24" s="229"/>
      <c r="C24" s="29">
        <v>7.0000000000000007E-2</v>
      </c>
    </row>
    <row r="25" spans="1:18" hidden="1" outlineLevel="1">
      <c r="A25" s="228" t="s">
        <v>20</v>
      </c>
      <c r="B25" s="229"/>
      <c r="C25" s="29" t="str">
        <f>'OUTPUT - analysis'!D61</f>
        <v/>
      </c>
    </row>
    <row r="26" spans="1:18" collapsed="1"/>
    <row r="27" spans="1:18" ht="19.5">
      <c r="A27" s="24"/>
      <c r="B27" s="24"/>
      <c r="C27" s="31"/>
      <c r="D27" s="31"/>
      <c r="E27" s="31"/>
      <c r="F27" s="31"/>
    </row>
    <row r="28" spans="1:18" s="23" customFormat="1" ht="28.5">
      <c r="A28" s="106" t="s">
        <v>21</v>
      </c>
    </row>
    <row r="29" spans="1:18" ht="19.5">
      <c r="A29" s="24"/>
      <c r="B29" s="24"/>
      <c r="C29" s="31"/>
      <c r="D29" s="31"/>
      <c r="E29" s="31"/>
      <c r="F29" s="194" t="s">
        <v>22</v>
      </c>
    </row>
    <row r="30" spans="1:18" ht="19.5">
      <c r="A30" s="24"/>
      <c r="B30" s="24"/>
      <c r="C30" s="31"/>
      <c r="D30" s="31"/>
      <c r="E30" s="31"/>
      <c r="F30" s="31"/>
    </row>
    <row r="31" spans="1:18" ht="15" customHeight="1">
      <c r="A31" s="272"/>
      <c r="B31" s="263" t="s">
        <v>23</v>
      </c>
      <c r="C31" s="249" t="s">
        <v>24</v>
      </c>
      <c r="D31" s="249" t="s">
        <v>25</v>
      </c>
      <c r="E31" s="249" t="s">
        <v>23</v>
      </c>
      <c r="F31" s="249" t="s">
        <v>26</v>
      </c>
      <c r="G31" s="249" t="s">
        <v>27</v>
      </c>
      <c r="H31" s="249" t="s">
        <v>28</v>
      </c>
      <c r="I31" s="249" t="s">
        <v>29</v>
      </c>
      <c r="J31" s="249" t="s">
        <v>30</v>
      </c>
      <c r="K31" s="213" t="s">
        <v>31</v>
      </c>
      <c r="L31" s="214"/>
      <c r="M31" s="214"/>
      <c r="N31" s="214"/>
      <c r="O31" s="214"/>
      <c r="P31" s="214"/>
      <c r="Q31" s="214"/>
      <c r="R31" s="268"/>
    </row>
    <row r="32" spans="1:18" ht="50.25" customHeight="1">
      <c r="A32" s="273"/>
      <c r="B32" s="264"/>
      <c r="C32" s="250"/>
      <c r="D32" s="250"/>
      <c r="E32" s="250"/>
      <c r="F32" s="250"/>
      <c r="G32" s="250"/>
      <c r="H32" s="250"/>
      <c r="I32" s="250"/>
      <c r="J32" s="250"/>
      <c r="K32" s="215"/>
      <c r="L32" s="216"/>
      <c r="M32" s="216"/>
      <c r="N32" s="216"/>
      <c r="O32" s="216"/>
      <c r="P32" s="216"/>
      <c r="Q32" s="216"/>
      <c r="R32" s="269"/>
    </row>
    <row r="33" spans="1:18" ht="17.25" customHeight="1">
      <c r="A33" s="33" t="s">
        <v>32</v>
      </c>
      <c r="B33" s="56">
        <v>0.17</v>
      </c>
      <c r="C33" s="57"/>
      <c r="D33" s="131">
        <v>0</v>
      </c>
      <c r="E33" s="30">
        <f>D33*B33</f>
        <v>0</v>
      </c>
      <c r="F33" s="30">
        <f>D33+E33</f>
        <v>0</v>
      </c>
      <c r="G33" s="57">
        <v>5</v>
      </c>
      <c r="H33" s="30">
        <f>IF(G33&gt;0,D33/G33,0)</f>
        <v>0</v>
      </c>
      <c r="I33" s="30">
        <f>IF(G33&gt;1,D33/G33,0)</f>
        <v>0</v>
      </c>
      <c r="J33" s="30">
        <f t="shared" ref="J33" si="0">IF(G33&gt;2,D33/G33,0)</f>
        <v>0</v>
      </c>
      <c r="K33" s="246" t="s">
        <v>33</v>
      </c>
      <c r="L33" s="247"/>
      <c r="M33" s="247"/>
      <c r="N33" s="247"/>
      <c r="O33" s="247"/>
      <c r="P33" s="247"/>
      <c r="Q33" s="247"/>
      <c r="R33" s="247"/>
    </row>
    <row r="34" spans="1:18">
      <c r="A34" s="33" t="s">
        <v>34</v>
      </c>
      <c r="B34" s="56">
        <v>0.17</v>
      </c>
      <c r="C34" s="56"/>
      <c r="D34" s="131">
        <v>0</v>
      </c>
      <c r="E34" s="30">
        <f t="shared" ref="E34:E54" si="1">D34*B34</f>
        <v>0</v>
      </c>
      <c r="F34" s="30">
        <f t="shared" ref="F34:F56" si="2">D34+E34</f>
        <v>0</v>
      </c>
      <c r="G34" s="57">
        <v>5</v>
      </c>
      <c r="H34" s="30">
        <f t="shared" ref="H34:H55" si="3">IF(G34&gt;0,D34/G34,0)</f>
        <v>0</v>
      </c>
      <c r="I34" s="30">
        <f t="shared" ref="I34:I55" si="4">IF(G34&gt;1,D34/G34,0)</f>
        <v>0</v>
      </c>
      <c r="J34" s="30">
        <f t="shared" ref="J34:J55" si="5">IF(G34&gt;2,D34/G34,0)</f>
        <v>0</v>
      </c>
      <c r="K34" s="246" t="s">
        <v>35</v>
      </c>
      <c r="L34" s="247"/>
      <c r="M34" s="247"/>
      <c r="N34" s="247"/>
      <c r="O34" s="247"/>
      <c r="P34" s="247"/>
      <c r="Q34" s="247"/>
      <c r="R34" s="247"/>
    </row>
    <row r="35" spans="1:18">
      <c r="A35" s="33" t="s">
        <v>36</v>
      </c>
      <c r="B35" s="56">
        <v>0.17</v>
      </c>
      <c r="C35" s="56"/>
      <c r="D35" s="131">
        <v>0</v>
      </c>
      <c r="E35" s="30">
        <f t="shared" si="1"/>
        <v>0</v>
      </c>
      <c r="F35" s="30">
        <f t="shared" si="2"/>
        <v>0</v>
      </c>
      <c r="G35" s="57">
        <v>5</v>
      </c>
      <c r="H35" s="30">
        <f t="shared" si="3"/>
        <v>0</v>
      </c>
      <c r="I35" s="30">
        <f t="shared" si="4"/>
        <v>0</v>
      </c>
      <c r="J35" s="30">
        <f t="shared" si="5"/>
        <v>0</v>
      </c>
      <c r="K35" s="246" t="s">
        <v>37</v>
      </c>
      <c r="L35" s="247"/>
      <c r="M35" s="247"/>
      <c r="N35" s="247"/>
      <c r="O35" s="247"/>
      <c r="P35" s="247"/>
      <c r="Q35" s="247"/>
      <c r="R35" s="247"/>
    </row>
    <row r="36" spans="1:18">
      <c r="A36" s="33" t="s">
        <v>38</v>
      </c>
      <c r="B36" s="56">
        <v>0.17</v>
      </c>
      <c r="C36" s="56"/>
      <c r="D36" s="131">
        <v>0</v>
      </c>
      <c r="E36" s="30">
        <f t="shared" si="1"/>
        <v>0</v>
      </c>
      <c r="F36" s="30">
        <f t="shared" si="2"/>
        <v>0</v>
      </c>
      <c r="G36" s="57">
        <v>5</v>
      </c>
      <c r="H36" s="30">
        <f t="shared" si="3"/>
        <v>0</v>
      </c>
      <c r="I36" s="30">
        <f t="shared" si="4"/>
        <v>0</v>
      </c>
      <c r="J36" s="30">
        <f t="shared" si="5"/>
        <v>0</v>
      </c>
      <c r="K36" s="246" t="s">
        <v>39</v>
      </c>
      <c r="L36" s="247"/>
      <c r="M36" s="247"/>
      <c r="N36" s="247"/>
      <c r="O36" s="247"/>
      <c r="P36" s="247"/>
      <c r="Q36" s="247"/>
      <c r="R36" s="247"/>
    </row>
    <row r="37" spans="1:18">
      <c r="A37" s="33" t="s">
        <v>40</v>
      </c>
      <c r="B37" s="56">
        <v>0.17</v>
      </c>
      <c r="C37" s="56"/>
      <c r="D37" s="131">
        <v>0</v>
      </c>
      <c r="E37" s="30">
        <f t="shared" si="1"/>
        <v>0</v>
      </c>
      <c r="F37" s="30">
        <f t="shared" si="2"/>
        <v>0</v>
      </c>
      <c r="G37" s="57">
        <v>5</v>
      </c>
      <c r="H37" s="30">
        <f t="shared" si="3"/>
        <v>0</v>
      </c>
      <c r="I37" s="30">
        <f t="shared" si="4"/>
        <v>0</v>
      </c>
      <c r="J37" s="30">
        <f t="shared" si="5"/>
        <v>0</v>
      </c>
      <c r="K37" s="246" t="s">
        <v>41</v>
      </c>
      <c r="L37" s="247"/>
      <c r="M37" s="247"/>
      <c r="N37" s="247"/>
      <c r="O37" s="247"/>
      <c r="P37" s="247"/>
      <c r="Q37" s="247"/>
      <c r="R37" s="247"/>
    </row>
    <row r="38" spans="1:18">
      <c r="A38" s="33" t="s">
        <v>42</v>
      </c>
      <c r="B38" s="56">
        <v>0.17</v>
      </c>
      <c r="C38" s="56"/>
      <c r="D38" s="131">
        <v>0</v>
      </c>
      <c r="E38" s="30">
        <f t="shared" si="1"/>
        <v>0</v>
      </c>
      <c r="F38" s="30">
        <f t="shared" si="2"/>
        <v>0</v>
      </c>
      <c r="G38" s="57">
        <v>5</v>
      </c>
      <c r="H38" s="30">
        <f t="shared" si="3"/>
        <v>0</v>
      </c>
      <c r="I38" s="30">
        <f t="shared" si="4"/>
        <v>0</v>
      </c>
      <c r="J38" s="30">
        <f t="shared" si="5"/>
        <v>0</v>
      </c>
      <c r="K38" s="256" t="s">
        <v>43</v>
      </c>
      <c r="L38" s="257"/>
      <c r="M38" s="257"/>
      <c r="N38" s="257"/>
      <c r="O38" s="257"/>
      <c r="P38" s="257"/>
      <c r="Q38" s="257"/>
      <c r="R38" s="257"/>
    </row>
    <row r="39" spans="1:18">
      <c r="A39" s="33" t="s">
        <v>44</v>
      </c>
      <c r="B39" s="56">
        <v>0.17</v>
      </c>
      <c r="C39" s="56"/>
      <c r="D39" s="131">
        <v>0</v>
      </c>
      <c r="E39" s="30">
        <f t="shared" si="1"/>
        <v>0</v>
      </c>
      <c r="F39" s="30">
        <f t="shared" si="2"/>
        <v>0</v>
      </c>
      <c r="G39" s="57">
        <v>5</v>
      </c>
      <c r="H39" s="30">
        <f t="shared" si="3"/>
        <v>0</v>
      </c>
      <c r="I39" s="30">
        <f t="shared" si="4"/>
        <v>0</v>
      </c>
      <c r="J39" s="30">
        <f t="shared" si="5"/>
        <v>0</v>
      </c>
      <c r="K39" s="256" t="s">
        <v>45</v>
      </c>
      <c r="L39" s="257"/>
      <c r="M39" s="257"/>
      <c r="N39" s="257"/>
      <c r="O39" s="257"/>
      <c r="P39" s="257"/>
      <c r="Q39" s="257"/>
      <c r="R39" s="257"/>
    </row>
    <row r="40" spans="1:18">
      <c r="A40" s="33" t="s">
        <v>46</v>
      </c>
      <c r="B40" s="56">
        <v>0.17</v>
      </c>
      <c r="C40" s="56"/>
      <c r="D40" s="131">
        <v>0</v>
      </c>
      <c r="E40" s="30">
        <f t="shared" si="1"/>
        <v>0</v>
      </c>
      <c r="F40" s="30">
        <f t="shared" si="2"/>
        <v>0</v>
      </c>
      <c r="G40" s="57">
        <v>5</v>
      </c>
      <c r="H40" s="30">
        <f t="shared" si="3"/>
        <v>0</v>
      </c>
      <c r="I40" s="30">
        <f t="shared" si="4"/>
        <v>0</v>
      </c>
      <c r="J40" s="30">
        <f t="shared" si="5"/>
        <v>0</v>
      </c>
      <c r="K40" s="256" t="s">
        <v>47</v>
      </c>
      <c r="L40" s="257"/>
      <c r="M40" s="257"/>
      <c r="N40" s="257"/>
      <c r="O40" s="257"/>
      <c r="P40" s="257"/>
      <c r="Q40" s="257"/>
      <c r="R40" s="257"/>
    </row>
    <row r="41" spans="1:18">
      <c r="A41" s="33" t="s">
        <v>48</v>
      </c>
      <c r="B41" s="56">
        <v>0.17</v>
      </c>
      <c r="C41" s="56"/>
      <c r="D41" s="131">
        <v>0</v>
      </c>
      <c r="E41" s="30">
        <f t="shared" si="1"/>
        <v>0</v>
      </c>
      <c r="F41" s="30">
        <f t="shared" si="2"/>
        <v>0</v>
      </c>
      <c r="G41" s="57">
        <v>5</v>
      </c>
      <c r="H41" s="30">
        <f t="shared" si="3"/>
        <v>0</v>
      </c>
      <c r="I41" s="30">
        <f t="shared" si="4"/>
        <v>0</v>
      </c>
      <c r="J41" s="30">
        <f t="shared" si="5"/>
        <v>0</v>
      </c>
      <c r="K41" s="256" t="s">
        <v>49</v>
      </c>
      <c r="L41" s="257"/>
      <c r="M41" s="257"/>
      <c r="N41" s="257"/>
      <c r="O41" s="257"/>
      <c r="P41" s="257"/>
      <c r="Q41" s="257"/>
      <c r="R41" s="257"/>
    </row>
    <row r="42" spans="1:18">
      <c r="A42" s="33" t="s">
        <v>50</v>
      </c>
      <c r="B42" s="56">
        <v>0.17</v>
      </c>
      <c r="C42" s="56"/>
      <c r="D42" s="131">
        <v>0</v>
      </c>
      <c r="E42" s="30">
        <f t="shared" si="1"/>
        <v>0</v>
      </c>
      <c r="F42" s="30">
        <f t="shared" si="2"/>
        <v>0</v>
      </c>
      <c r="G42" s="57">
        <v>5</v>
      </c>
      <c r="H42" s="30">
        <f t="shared" si="3"/>
        <v>0</v>
      </c>
      <c r="I42" s="30">
        <f t="shared" si="4"/>
        <v>0</v>
      </c>
      <c r="J42" s="30">
        <f t="shared" si="5"/>
        <v>0</v>
      </c>
      <c r="K42" s="256" t="s">
        <v>51</v>
      </c>
      <c r="L42" s="257"/>
      <c r="M42" s="257"/>
      <c r="N42" s="257"/>
      <c r="O42" s="257"/>
      <c r="P42" s="257"/>
      <c r="Q42" s="257"/>
      <c r="R42" s="257"/>
    </row>
    <row r="43" spans="1:18">
      <c r="A43" s="33" t="s">
        <v>52</v>
      </c>
      <c r="B43" s="56">
        <v>0.17</v>
      </c>
      <c r="C43" s="56"/>
      <c r="D43" s="131">
        <v>0</v>
      </c>
      <c r="E43" s="30">
        <f t="shared" si="1"/>
        <v>0</v>
      </c>
      <c r="F43" s="30">
        <f t="shared" si="2"/>
        <v>0</v>
      </c>
      <c r="G43" s="57">
        <v>5</v>
      </c>
      <c r="H43" s="30">
        <f t="shared" si="3"/>
        <v>0</v>
      </c>
      <c r="I43" s="30">
        <f t="shared" si="4"/>
        <v>0</v>
      </c>
      <c r="J43" s="30">
        <f t="shared" si="5"/>
        <v>0</v>
      </c>
      <c r="K43" s="246"/>
      <c r="L43" s="247"/>
      <c r="M43" s="247"/>
      <c r="N43" s="247"/>
      <c r="O43" s="247"/>
      <c r="P43" s="247"/>
      <c r="Q43" s="247"/>
      <c r="R43" s="247"/>
    </row>
    <row r="44" spans="1:18">
      <c r="A44" s="33" t="s">
        <v>53</v>
      </c>
      <c r="B44" s="56">
        <v>0.17</v>
      </c>
      <c r="C44" s="56"/>
      <c r="D44" s="131">
        <v>0</v>
      </c>
      <c r="E44" s="30">
        <f t="shared" si="1"/>
        <v>0</v>
      </c>
      <c r="F44" s="30">
        <f t="shared" si="2"/>
        <v>0</v>
      </c>
      <c r="G44" s="57">
        <v>5</v>
      </c>
      <c r="H44" s="30">
        <f t="shared" si="3"/>
        <v>0</v>
      </c>
      <c r="I44" s="30">
        <f t="shared" si="4"/>
        <v>0</v>
      </c>
      <c r="J44" s="30">
        <f t="shared" si="5"/>
        <v>0</v>
      </c>
      <c r="K44" s="246"/>
      <c r="L44" s="247"/>
      <c r="M44" s="247"/>
      <c r="N44" s="247"/>
      <c r="O44" s="247"/>
      <c r="P44" s="247"/>
      <c r="Q44" s="247"/>
      <c r="R44" s="247"/>
    </row>
    <row r="45" spans="1:18">
      <c r="A45" s="33" t="s">
        <v>54</v>
      </c>
      <c r="B45" s="56">
        <v>0.17</v>
      </c>
      <c r="C45" s="56"/>
      <c r="D45" s="131">
        <v>0</v>
      </c>
      <c r="E45" s="30">
        <f t="shared" si="1"/>
        <v>0</v>
      </c>
      <c r="F45" s="30">
        <f t="shared" si="2"/>
        <v>0</v>
      </c>
      <c r="G45" s="57">
        <v>5</v>
      </c>
      <c r="H45" s="30">
        <f t="shared" si="3"/>
        <v>0</v>
      </c>
      <c r="I45" s="30">
        <f t="shared" si="4"/>
        <v>0</v>
      </c>
      <c r="J45" s="30">
        <f t="shared" si="5"/>
        <v>0</v>
      </c>
      <c r="K45" s="246"/>
      <c r="L45" s="247"/>
      <c r="M45" s="247"/>
      <c r="N45" s="247"/>
      <c r="O45" s="247"/>
      <c r="P45" s="247"/>
      <c r="Q45" s="247"/>
      <c r="R45" s="247"/>
    </row>
    <row r="46" spans="1:18">
      <c r="A46" s="33" t="s">
        <v>55</v>
      </c>
      <c r="B46" s="56">
        <v>0.17</v>
      </c>
      <c r="C46" s="56"/>
      <c r="D46" s="131">
        <v>0</v>
      </c>
      <c r="E46" s="30">
        <f t="shared" si="1"/>
        <v>0</v>
      </c>
      <c r="F46" s="30">
        <f t="shared" si="2"/>
        <v>0</v>
      </c>
      <c r="G46" s="57">
        <v>5</v>
      </c>
      <c r="H46" s="30">
        <f t="shared" si="3"/>
        <v>0</v>
      </c>
      <c r="I46" s="30">
        <f t="shared" si="4"/>
        <v>0</v>
      </c>
      <c r="J46" s="30">
        <f t="shared" si="5"/>
        <v>0</v>
      </c>
      <c r="K46" s="246" t="s">
        <v>56</v>
      </c>
      <c r="L46" s="247"/>
      <c r="M46" s="247"/>
      <c r="N46" s="247"/>
      <c r="O46" s="247"/>
      <c r="P46" s="247"/>
      <c r="Q46" s="247"/>
      <c r="R46" s="247"/>
    </row>
    <row r="47" spans="1:18">
      <c r="A47" s="33" t="s">
        <v>57</v>
      </c>
      <c r="B47" s="56">
        <v>0.17</v>
      </c>
      <c r="C47" s="56"/>
      <c r="D47" s="131">
        <v>0</v>
      </c>
      <c r="E47" s="30">
        <f t="shared" si="1"/>
        <v>0</v>
      </c>
      <c r="F47" s="30">
        <f t="shared" si="2"/>
        <v>0</v>
      </c>
      <c r="G47" s="57">
        <v>5</v>
      </c>
      <c r="H47" s="30">
        <f t="shared" si="3"/>
        <v>0</v>
      </c>
      <c r="I47" s="30">
        <f t="shared" si="4"/>
        <v>0</v>
      </c>
      <c r="J47" s="30">
        <f t="shared" si="5"/>
        <v>0</v>
      </c>
      <c r="K47" s="246"/>
      <c r="L47" s="247"/>
      <c r="M47" s="247"/>
      <c r="N47" s="247"/>
      <c r="O47" s="247"/>
      <c r="P47" s="247"/>
      <c r="Q47" s="247"/>
      <c r="R47" s="247"/>
    </row>
    <row r="48" spans="1:18">
      <c r="A48" s="33" t="s">
        <v>58</v>
      </c>
      <c r="B48" s="56">
        <v>0.17</v>
      </c>
      <c r="C48" s="56"/>
      <c r="D48" s="131">
        <v>0</v>
      </c>
      <c r="E48" s="30">
        <f t="shared" si="1"/>
        <v>0</v>
      </c>
      <c r="F48" s="30">
        <f t="shared" si="2"/>
        <v>0</v>
      </c>
      <c r="G48" s="57">
        <v>5</v>
      </c>
      <c r="H48" s="30">
        <f t="shared" si="3"/>
        <v>0</v>
      </c>
      <c r="I48" s="30">
        <f t="shared" si="4"/>
        <v>0</v>
      </c>
      <c r="J48" s="30">
        <f t="shared" si="5"/>
        <v>0</v>
      </c>
      <c r="K48" s="246"/>
      <c r="L48" s="247"/>
      <c r="M48" s="247"/>
      <c r="N48" s="247"/>
      <c r="O48" s="247"/>
      <c r="P48" s="247"/>
      <c r="Q48" s="247"/>
      <c r="R48" s="247"/>
    </row>
    <row r="49" spans="1:22">
      <c r="A49" s="33" t="s">
        <v>59</v>
      </c>
      <c r="B49" s="56">
        <v>0.17</v>
      </c>
      <c r="C49" s="56"/>
      <c r="D49" s="131">
        <v>0</v>
      </c>
      <c r="E49" s="30">
        <f t="shared" si="1"/>
        <v>0</v>
      </c>
      <c r="F49" s="30">
        <f t="shared" si="2"/>
        <v>0</v>
      </c>
      <c r="G49" s="57">
        <v>5</v>
      </c>
      <c r="H49" s="30">
        <f t="shared" si="3"/>
        <v>0</v>
      </c>
      <c r="I49" s="30">
        <f t="shared" si="4"/>
        <v>0</v>
      </c>
      <c r="J49" s="30">
        <f t="shared" si="5"/>
        <v>0</v>
      </c>
      <c r="K49" s="246"/>
      <c r="L49" s="247"/>
      <c r="M49" s="247"/>
      <c r="N49" s="247"/>
      <c r="O49" s="247"/>
      <c r="P49" s="247"/>
      <c r="Q49" s="247"/>
      <c r="R49" s="247"/>
    </row>
    <row r="50" spans="1:22">
      <c r="A50" s="33" t="s">
        <v>60</v>
      </c>
      <c r="B50" s="56">
        <v>0.17</v>
      </c>
      <c r="C50" s="56"/>
      <c r="D50" s="131">
        <v>0</v>
      </c>
      <c r="E50" s="30">
        <f t="shared" si="1"/>
        <v>0</v>
      </c>
      <c r="F50" s="30">
        <f t="shared" si="2"/>
        <v>0</v>
      </c>
      <c r="G50" s="57">
        <v>5</v>
      </c>
      <c r="H50" s="30">
        <f t="shared" si="3"/>
        <v>0</v>
      </c>
      <c r="I50" s="30">
        <f t="shared" si="4"/>
        <v>0</v>
      </c>
      <c r="J50" s="30">
        <f t="shared" si="5"/>
        <v>0</v>
      </c>
      <c r="K50" s="246" t="s">
        <v>61</v>
      </c>
      <c r="L50" s="247"/>
      <c r="M50" s="247"/>
      <c r="N50" s="247"/>
      <c r="O50" s="247"/>
      <c r="P50" s="247"/>
      <c r="Q50" s="247"/>
      <c r="R50" s="247"/>
    </row>
    <row r="51" spans="1:22">
      <c r="A51" s="33" t="s">
        <v>62</v>
      </c>
      <c r="B51" s="56">
        <v>0.17</v>
      </c>
      <c r="C51" s="56"/>
      <c r="D51" s="131">
        <v>0</v>
      </c>
      <c r="E51" s="30">
        <f t="shared" si="1"/>
        <v>0</v>
      </c>
      <c r="F51" s="30">
        <f t="shared" si="2"/>
        <v>0</v>
      </c>
      <c r="G51" s="57">
        <v>5</v>
      </c>
      <c r="H51" s="30">
        <f t="shared" si="3"/>
        <v>0</v>
      </c>
      <c r="I51" s="30">
        <f t="shared" si="4"/>
        <v>0</v>
      </c>
      <c r="J51" s="30">
        <f t="shared" si="5"/>
        <v>0</v>
      </c>
      <c r="K51" s="246"/>
      <c r="L51" s="247"/>
      <c r="M51" s="247"/>
      <c r="N51" s="247"/>
      <c r="O51" s="247"/>
      <c r="P51" s="247"/>
      <c r="Q51" s="247"/>
      <c r="R51" s="247"/>
    </row>
    <row r="52" spans="1:22">
      <c r="A52" s="33" t="s">
        <v>63</v>
      </c>
      <c r="B52" s="56">
        <v>0.17</v>
      </c>
      <c r="C52" s="56"/>
      <c r="D52" s="131">
        <v>0</v>
      </c>
      <c r="E52" s="30">
        <f t="shared" si="1"/>
        <v>0</v>
      </c>
      <c r="F52" s="30">
        <f t="shared" si="2"/>
        <v>0</v>
      </c>
      <c r="G52" s="57">
        <v>5</v>
      </c>
      <c r="H52" s="30">
        <f t="shared" si="3"/>
        <v>0</v>
      </c>
      <c r="I52" s="30">
        <f t="shared" si="4"/>
        <v>0</v>
      </c>
      <c r="J52" s="30">
        <f t="shared" si="5"/>
        <v>0</v>
      </c>
      <c r="K52" s="246"/>
      <c r="L52" s="247"/>
      <c r="M52" s="247"/>
      <c r="N52" s="247"/>
      <c r="O52" s="247"/>
      <c r="P52" s="247"/>
      <c r="Q52" s="247"/>
      <c r="R52" s="247"/>
    </row>
    <row r="53" spans="1:22">
      <c r="A53" s="33" t="s">
        <v>64</v>
      </c>
      <c r="B53" s="56">
        <v>0.17</v>
      </c>
      <c r="C53" s="56"/>
      <c r="D53" s="131">
        <v>0</v>
      </c>
      <c r="E53" s="30">
        <f t="shared" si="1"/>
        <v>0</v>
      </c>
      <c r="F53" s="30">
        <f t="shared" si="2"/>
        <v>0</v>
      </c>
      <c r="G53" s="57">
        <v>5</v>
      </c>
      <c r="H53" s="30">
        <f t="shared" si="3"/>
        <v>0</v>
      </c>
      <c r="I53" s="30">
        <f t="shared" si="4"/>
        <v>0</v>
      </c>
      <c r="J53" s="30">
        <f t="shared" si="5"/>
        <v>0</v>
      </c>
      <c r="K53" s="246"/>
      <c r="L53" s="247"/>
      <c r="M53" s="247"/>
      <c r="N53" s="247"/>
      <c r="O53" s="247"/>
      <c r="P53" s="247"/>
      <c r="Q53" s="247"/>
      <c r="R53" s="247"/>
    </row>
    <row r="54" spans="1:22">
      <c r="A54" s="33" t="s">
        <v>65</v>
      </c>
      <c r="B54" s="56">
        <v>0.17</v>
      </c>
      <c r="C54" s="56"/>
      <c r="D54" s="131">
        <v>0</v>
      </c>
      <c r="E54" s="30">
        <f t="shared" si="1"/>
        <v>0</v>
      </c>
      <c r="F54" s="30">
        <f t="shared" si="2"/>
        <v>0</v>
      </c>
      <c r="G54" s="57">
        <v>5</v>
      </c>
      <c r="H54" s="30">
        <f t="shared" si="3"/>
        <v>0</v>
      </c>
      <c r="I54" s="30">
        <f t="shared" si="4"/>
        <v>0</v>
      </c>
      <c r="J54" s="30">
        <f t="shared" si="5"/>
        <v>0</v>
      </c>
      <c r="K54" s="246" t="s">
        <v>65</v>
      </c>
      <c r="L54" s="247"/>
      <c r="M54" s="247"/>
      <c r="N54" s="247"/>
      <c r="O54" s="247"/>
      <c r="P54" s="247"/>
      <c r="Q54" s="247"/>
      <c r="R54" s="247"/>
    </row>
    <row r="55" spans="1:22">
      <c r="A55" s="33" t="s">
        <v>66</v>
      </c>
      <c r="B55" s="64"/>
      <c r="C55" s="56"/>
      <c r="D55" s="131">
        <v>0</v>
      </c>
      <c r="E55" s="30"/>
      <c r="F55" s="30">
        <f t="shared" si="2"/>
        <v>0</v>
      </c>
      <c r="G55" s="57">
        <v>5</v>
      </c>
      <c r="H55" s="30">
        <f t="shared" si="3"/>
        <v>0</v>
      </c>
      <c r="I55" s="30">
        <f t="shared" si="4"/>
        <v>0</v>
      </c>
      <c r="J55" s="30">
        <f t="shared" si="5"/>
        <v>0</v>
      </c>
      <c r="K55" s="246" t="s">
        <v>67</v>
      </c>
      <c r="L55" s="247"/>
      <c r="M55" s="247"/>
      <c r="N55" s="247"/>
      <c r="O55" s="247"/>
      <c r="P55" s="247"/>
      <c r="Q55" s="247"/>
      <c r="R55" s="247"/>
      <c r="V55" s="24"/>
    </row>
    <row r="56" spans="1:22">
      <c r="A56" s="33" t="s">
        <v>68</v>
      </c>
      <c r="B56" s="64"/>
      <c r="C56" s="56"/>
      <c r="D56" s="131">
        <v>0</v>
      </c>
      <c r="E56" s="30"/>
      <c r="F56" s="30">
        <f t="shared" si="2"/>
        <v>0</v>
      </c>
      <c r="G56" s="30"/>
      <c r="H56" s="30"/>
      <c r="I56" s="30"/>
      <c r="J56" s="30"/>
      <c r="K56" s="246" t="s">
        <v>69</v>
      </c>
      <c r="L56" s="247"/>
      <c r="M56" s="247"/>
      <c r="N56" s="247"/>
      <c r="O56" s="247"/>
      <c r="P56" s="247"/>
      <c r="Q56" s="247"/>
      <c r="R56" s="247"/>
    </row>
    <row r="57" spans="1:22">
      <c r="A57" s="33" t="s">
        <v>70</v>
      </c>
      <c r="B57" s="56">
        <v>0.17</v>
      </c>
      <c r="C57" s="56"/>
      <c r="D57" s="131">
        <v>0</v>
      </c>
      <c r="E57" s="30">
        <f t="shared" ref="E57" si="6">D57*B57</f>
        <v>0</v>
      </c>
      <c r="F57" s="30">
        <f t="shared" ref="F57" si="7">D57+E57</f>
        <v>0</v>
      </c>
      <c r="G57" s="30"/>
      <c r="H57" s="30"/>
      <c r="I57" s="30"/>
      <c r="J57" s="30"/>
      <c r="K57" s="246" t="s">
        <v>71</v>
      </c>
      <c r="L57" s="247"/>
      <c r="M57" s="247"/>
      <c r="N57" s="247"/>
      <c r="O57" s="247"/>
      <c r="P57" s="247"/>
      <c r="Q57" s="247"/>
      <c r="R57" s="247"/>
    </row>
    <row r="58" spans="1:22">
      <c r="A58" s="33" t="s">
        <v>72</v>
      </c>
      <c r="B58" s="64"/>
      <c r="C58" s="56"/>
      <c r="D58" s="131">
        <v>0</v>
      </c>
      <c r="E58" s="30"/>
      <c r="F58" s="30"/>
      <c r="G58" s="30"/>
      <c r="H58" s="30"/>
      <c r="I58" s="30"/>
      <c r="J58" s="30"/>
      <c r="K58" s="246" t="s">
        <v>73</v>
      </c>
      <c r="L58" s="247"/>
      <c r="M58" s="247"/>
      <c r="N58" s="247"/>
      <c r="O58" s="247"/>
      <c r="P58" s="247"/>
      <c r="Q58" s="247"/>
      <c r="R58" s="247"/>
    </row>
    <row r="59" spans="1:22">
      <c r="C59" s="34" t="s">
        <v>74</v>
      </c>
      <c r="D59" s="30">
        <f>SUM(D33:D58)</f>
        <v>0</v>
      </c>
      <c r="E59" s="30">
        <f>SUM(E33:E57)</f>
        <v>0</v>
      </c>
      <c r="F59" s="35">
        <f>SUM(F33:F57)</f>
        <v>0</v>
      </c>
      <c r="G59" s="30"/>
      <c r="H59" s="30">
        <f>SUM(H33:H57)</f>
        <v>0</v>
      </c>
      <c r="I59" s="30">
        <f>SUM(I33:I57)</f>
        <v>0</v>
      </c>
      <c r="J59" s="30">
        <f>SUM(J33:J57)</f>
        <v>0</v>
      </c>
    </row>
    <row r="60" spans="1:22">
      <c r="D60" s="36"/>
      <c r="E60" s="36"/>
      <c r="F60" s="36"/>
      <c r="G60" s="36"/>
      <c r="H60" s="36"/>
      <c r="I60" s="36"/>
      <c r="J60" s="36"/>
    </row>
    <row r="61" spans="1:22">
      <c r="D61" s="36"/>
      <c r="E61" s="36"/>
      <c r="F61" s="36"/>
      <c r="G61" s="36"/>
      <c r="H61" s="36"/>
      <c r="I61" s="36"/>
      <c r="J61" s="36"/>
    </row>
    <row r="62" spans="1:22">
      <c r="D62" s="36"/>
      <c r="E62" s="36"/>
      <c r="F62" s="36"/>
      <c r="G62" s="36"/>
      <c r="H62" s="36"/>
      <c r="I62" s="36"/>
      <c r="J62" s="36"/>
    </row>
    <row r="63" spans="1:22" s="23" customFormat="1" ht="28.5">
      <c r="A63" s="106" t="s">
        <v>75</v>
      </c>
    </row>
    <row r="65" spans="1:29" ht="15" customHeight="1">
      <c r="A65" s="37" t="s">
        <v>76</v>
      </c>
      <c r="B65" s="60">
        <v>0</v>
      </c>
      <c r="C65" s="27" t="s">
        <v>77</v>
      </c>
      <c r="D65" s="31"/>
      <c r="E65" s="31"/>
      <c r="F65" s="31"/>
      <c r="G65" s="20" t="s">
        <v>78</v>
      </c>
      <c r="H65" s="31"/>
    </row>
    <row r="66" spans="1:29" ht="15" customHeight="1">
      <c r="C66" s="31"/>
      <c r="D66" s="31"/>
      <c r="E66" s="31"/>
      <c r="F66" s="31"/>
      <c r="G66" s="20" t="s">
        <v>79</v>
      </c>
    </row>
    <row r="67" spans="1:29" ht="6.75" customHeight="1">
      <c r="C67" s="38"/>
      <c r="D67" s="38"/>
      <c r="E67" s="38"/>
      <c r="F67" s="38"/>
    </row>
    <row r="68" spans="1:29" ht="18" customHeight="1">
      <c r="A68" s="261"/>
      <c r="B68" s="263" t="s">
        <v>23</v>
      </c>
      <c r="C68" s="249" t="s">
        <v>24</v>
      </c>
      <c r="D68" s="249" t="s">
        <v>80</v>
      </c>
      <c r="E68" s="265" t="s">
        <v>81</v>
      </c>
      <c r="F68" s="266"/>
      <c r="G68" s="266"/>
      <c r="H68" s="266"/>
      <c r="I68" s="266"/>
      <c r="J68" s="266"/>
      <c r="K68" s="266"/>
      <c r="L68" s="266"/>
      <c r="M68" s="266"/>
      <c r="N68" s="266"/>
      <c r="O68" s="266"/>
      <c r="P68" s="267"/>
      <c r="Q68" s="238" t="s">
        <v>82</v>
      </c>
      <c r="R68" s="238" t="s">
        <v>83</v>
      </c>
      <c r="S68" s="244" t="s">
        <v>84</v>
      </c>
      <c r="T68" s="213" t="s">
        <v>31</v>
      </c>
      <c r="U68" s="214"/>
      <c r="V68" s="214"/>
      <c r="W68" s="214"/>
      <c r="X68" s="214"/>
      <c r="Y68" s="214"/>
      <c r="Z68" s="214"/>
      <c r="AA68" s="214"/>
      <c r="AB68" s="214"/>
      <c r="AC68" s="214"/>
    </row>
    <row r="69" spans="1:29" ht="18.75">
      <c r="A69" s="262"/>
      <c r="B69" s="264"/>
      <c r="C69" s="250"/>
      <c r="D69" s="250"/>
      <c r="E69" s="107" t="s">
        <v>85</v>
      </c>
      <c r="F69" s="107" t="s">
        <v>86</v>
      </c>
      <c r="G69" s="107" t="s">
        <v>87</v>
      </c>
      <c r="H69" s="107" t="s">
        <v>88</v>
      </c>
      <c r="I69" s="107" t="s">
        <v>89</v>
      </c>
      <c r="J69" s="107" t="s">
        <v>90</v>
      </c>
      <c r="K69" s="107" t="s">
        <v>91</v>
      </c>
      <c r="L69" s="107" t="s">
        <v>92</v>
      </c>
      <c r="M69" s="107" t="s">
        <v>93</v>
      </c>
      <c r="N69" s="107" t="s">
        <v>94</v>
      </c>
      <c r="O69" s="107" t="s">
        <v>95</v>
      </c>
      <c r="P69" s="107" t="s">
        <v>96</v>
      </c>
      <c r="Q69" s="239"/>
      <c r="R69" s="239"/>
      <c r="S69" s="245"/>
      <c r="T69" s="215"/>
      <c r="U69" s="216"/>
      <c r="V69" s="216"/>
      <c r="W69" s="216"/>
      <c r="X69" s="216"/>
      <c r="Y69" s="216"/>
      <c r="Z69" s="216"/>
      <c r="AA69" s="216"/>
      <c r="AB69" s="216"/>
      <c r="AC69" s="216"/>
    </row>
    <row r="70" spans="1:29" ht="15" customHeight="1">
      <c r="A70" s="39" t="s">
        <v>97</v>
      </c>
      <c r="B70" s="56">
        <v>0.17</v>
      </c>
      <c r="C70" s="57"/>
      <c r="D70" s="58">
        <v>0</v>
      </c>
      <c r="E70" s="58">
        <v>0</v>
      </c>
      <c r="F70" s="58">
        <f t="shared" ref="F70:P70" si="8">$D70/12</f>
        <v>0</v>
      </c>
      <c r="G70" s="58">
        <f t="shared" si="8"/>
        <v>0</v>
      </c>
      <c r="H70" s="58">
        <f t="shared" si="8"/>
        <v>0</v>
      </c>
      <c r="I70" s="58">
        <f t="shared" si="8"/>
        <v>0</v>
      </c>
      <c r="J70" s="58">
        <f t="shared" si="8"/>
        <v>0</v>
      </c>
      <c r="K70" s="58">
        <f t="shared" si="8"/>
        <v>0</v>
      </c>
      <c r="L70" s="58">
        <f t="shared" si="8"/>
        <v>0</v>
      </c>
      <c r="M70" s="58">
        <f t="shared" si="8"/>
        <v>0</v>
      </c>
      <c r="N70" s="58">
        <f t="shared" si="8"/>
        <v>0</v>
      </c>
      <c r="O70" s="58">
        <f t="shared" si="8"/>
        <v>0</v>
      </c>
      <c r="P70" s="58">
        <f t="shared" si="8"/>
        <v>0</v>
      </c>
      <c r="Q70" s="30">
        <f t="shared" ref="Q70:Q90" si="9">+SUM(E70:P70)</f>
        <v>0</v>
      </c>
      <c r="R70" s="58">
        <f t="shared" ref="R70:S75" si="10">Q70*(1+$B$65)</f>
        <v>0</v>
      </c>
      <c r="S70" s="58">
        <f t="shared" si="10"/>
        <v>0</v>
      </c>
      <c r="T70" s="211" t="s">
        <v>98</v>
      </c>
      <c r="U70" s="212"/>
      <c r="V70" s="212"/>
      <c r="W70" s="212"/>
      <c r="X70" s="212"/>
      <c r="Y70" s="212"/>
      <c r="Z70" s="212"/>
      <c r="AA70" s="212"/>
      <c r="AB70" s="212"/>
      <c r="AC70" s="212"/>
    </row>
    <row r="71" spans="1:29">
      <c r="A71" s="39" t="s">
        <v>99</v>
      </c>
      <c r="B71" s="56">
        <v>0.17</v>
      </c>
      <c r="C71" s="57"/>
      <c r="D71" s="58">
        <v>0</v>
      </c>
      <c r="E71" s="58">
        <f t="shared" ref="E71:P81" si="11">$D71/12</f>
        <v>0</v>
      </c>
      <c r="F71" s="58">
        <f t="shared" si="11"/>
        <v>0</v>
      </c>
      <c r="G71" s="58">
        <f t="shared" si="11"/>
        <v>0</v>
      </c>
      <c r="H71" s="58">
        <f t="shared" si="11"/>
        <v>0</v>
      </c>
      <c r="I71" s="58">
        <f t="shared" si="11"/>
        <v>0</v>
      </c>
      <c r="J71" s="58">
        <f t="shared" si="11"/>
        <v>0</v>
      </c>
      <c r="K71" s="58">
        <f t="shared" si="11"/>
        <v>0</v>
      </c>
      <c r="L71" s="58">
        <f t="shared" si="11"/>
        <v>0</v>
      </c>
      <c r="M71" s="58">
        <f t="shared" si="11"/>
        <v>0</v>
      </c>
      <c r="N71" s="58">
        <f t="shared" si="11"/>
        <v>0</v>
      </c>
      <c r="O71" s="58">
        <f t="shared" si="11"/>
        <v>0</v>
      </c>
      <c r="P71" s="58">
        <f t="shared" si="11"/>
        <v>0</v>
      </c>
      <c r="Q71" s="30">
        <f t="shared" si="9"/>
        <v>0</v>
      </c>
      <c r="R71" s="58">
        <f t="shared" si="10"/>
        <v>0</v>
      </c>
      <c r="S71" s="58">
        <f t="shared" si="10"/>
        <v>0</v>
      </c>
      <c r="T71" s="211" t="s">
        <v>100</v>
      </c>
      <c r="U71" s="212"/>
      <c r="V71" s="212"/>
      <c r="W71" s="212"/>
      <c r="X71" s="212"/>
      <c r="Y71" s="212"/>
      <c r="Z71" s="212"/>
      <c r="AA71" s="212"/>
      <c r="AB71" s="212"/>
      <c r="AC71" s="212"/>
    </row>
    <row r="72" spans="1:29">
      <c r="A72" s="39" t="s">
        <v>101</v>
      </c>
      <c r="B72" s="56">
        <v>0.17</v>
      </c>
      <c r="C72" s="57"/>
      <c r="D72" s="58">
        <v>0</v>
      </c>
      <c r="E72" s="58">
        <f t="shared" si="11"/>
        <v>0</v>
      </c>
      <c r="F72" s="58">
        <f t="shared" si="11"/>
        <v>0</v>
      </c>
      <c r="G72" s="58">
        <f t="shared" si="11"/>
        <v>0</v>
      </c>
      <c r="H72" s="58">
        <f t="shared" si="11"/>
        <v>0</v>
      </c>
      <c r="I72" s="58">
        <f t="shared" si="11"/>
        <v>0</v>
      </c>
      <c r="J72" s="58">
        <f t="shared" si="11"/>
        <v>0</v>
      </c>
      <c r="K72" s="58">
        <f t="shared" si="11"/>
        <v>0</v>
      </c>
      <c r="L72" s="58">
        <f t="shared" si="11"/>
        <v>0</v>
      </c>
      <c r="M72" s="58">
        <f t="shared" si="11"/>
        <v>0</v>
      </c>
      <c r="N72" s="58">
        <f t="shared" si="11"/>
        <v>0</v>
      </c>
      <c r="O72" s="58">
        <f t="shared" si="11"/>
        <v>0</v>
      </c>
      <c r="P72" s="58">
        <f t="shared" si="11"/>
        <v>0</v>
      </c>
      <c r="Q72" s="30">
        <f t="shared" si="9"/>
        <v>0</v>
      </c>
      <c r="R72" s="58">
        <f t="shared" si="10"/>
        <v>0</v>
      </c>
      <c r="S72" s="58">
        <f t="shared" si="10"/>
        <v>0</v>
      </c>
      <c r="T72" s="211"/>
      <c r="U72" s="212"/>
      <c r="V72" s="212"/>
      <c r="W72" s="212"/>
      <c r="X72" s="212"/>
      <c r="Y72" s="212"/>
      <c r="Z72" s="212"/>
      <c r="AA72" s="212"/>
      <c r="AB72" s="212"/>
      <c r="AC72" s="212"/>
    </row>
    <row r="73" spans="1:29">
      <c r="A73" s="39" t="s">
        <v>102</v>
      </c>
      <c r="B73" s="56">
        <v>0.17</v>
      </c>
      <c r="C73" s="57"/>
      <c r="D73" s="58">
        <v>0</v>
      </c>
      <c r="E73" s="58">
        <f t="shared" si="11"/>
        <v>0</v>
      </c>
      <c r="F73" s="58">
        <f t="shared" si="11"/>
        <v>0</v>
      </c>
      <c r="G73" s="58">
        <f t="shared" si="11"/>
        <v>0</v>
      </c>
      <c r="H73" s="58">
        <f t="shared" si="11"/>
        <v>0</v>
      </c>
      <c r="I73" s="58">
        <f t="shared" si="11"/>
        <v>0</v>
      </c>
      <c r="J73" s="58">
        <f t="shared" si="11"/>
        <v>0</v>
      </c>
      <c r="K73" s="58">
        <f t="shared" si="11"/>
        <v>0</v>
      </c>
      <c r="L73" s="58">
        <f t="shared" si="11"/>
        <v>0</v>
      </c>
      <c r="M73" s="58">
        <f t="shared" si="11"/>
        <v>0</v>
      </c>
      <c r="N73" s="58">
        <f t="shared" si="11"/>
        <v>0</v>
      </c>
      <c r="O73" s="58">
        <f t="shared" si="11"/>
        <v>0</v>
      </c>
      <c r="P73" s="58">
        <f t="shared" si="11"/>
        <v>0</v>
      </c>
      <c r="Q73" s="30">
        <f t="shared" si="9"/>
        <v>0</v>
      </c>
      <c r="R73" s="58">
        <f t="shared" si="10"/>
        <v>0</v>
      </c>
      <c r="S73" s="58">
        <f t="shared" si="10"/>
        <v>0</v>
      </c>
      <c r="T73" s="211" t="s">
        <v>103</v>
      </c>
      <c r="U73" s="212"/>
      <c r="V73" s="212"/>
      <c r="W73" s="212"/>
      <c r="X73" s="212"/>
      <c r="Y73" s="212"/>
      <c r="Z73" s="212"/>
      <c r="AA73" s="212"/>
      <c r="AB73" s="212"/>
      <c r="AC73" s="212"/>
    </row>
    <row r="74" spans="1:29">
      <c r="A74" s="39" t="s">
        <v>104</v>
      </c>
      <c r="B74" s="56">
        <v>0.17</v>
      </c>
      <c r="C74" s="57"/>
      <c r="D74" s="58">
        <v>0</v>
      </c>
      <c r="E74" s="58">
        <f t="shared" si="11"/>
        <v>0</v>
      </c>
      <c r="F74" s="58">
        <f t="shared" si="11"/>
        <v>0</v>
      </c>
      <c r="G74" s="58">
        <f t="shared" si="11"/>
        <v>0</v>
      </c>
      <c r="H74" s="58">
        <f t="shared" si="11"/>
        <v>0</v>
      </c>
      <c r="I74" s="58">
        <f t="shared" si="11"/>
        <v>0</v>
      </c>
      <c r="J74" s="58">
        <f t="shared" si="11"/>
        <v>0</v>
      </c>
      <c r="K74" s="58">
        <f t="shared" si="11"/>
        <v>0</v>
      </c>
      <c r="L74" s="58">
        <f t="shared" si="11"/>
        <v>0</v>
      </c>
      <c r="M74" s="58">
        <f t="shared" si="11"/>
        <v>0</v>
      </c>
      <c r="N74" s="58">
        <f t="shared" si="11"/>
        <v>0</v>
      </c>
      <c r="O74" s="58">
        <f t="shared" si="11"/>
        <v>0</v>
      </c>
      <c r="P74" s="58">
        <f t="shared" si="11"/>
        <v>0</v>
      </c>
      <c r="Q74" s="30">
        <f t="shared" si="9"/>
        <v>0</v>
      </c>
      <c r="R74" s="58">
        <f t="shared" si="10"/>
        <v>0</v>
      </c>
      <c r="S74" s="58">
        <f t="shared" si="10"/>
        <v>0</v>
      </c>
      <c r="T74" s="211" t="s">
        <v>105</v>
      </c>
      <c r="U74" s="212"/>
      <c r="V74" s="212"/>
      <c r="W74" s="212"/>
      <c r="X74" s="212"/>
      <c r="Y74" s="212"/>
      <c r="Z74" s="212"/>
      <c r="AA74" s="212"/>
      <c r="AB74" s="212"/>
      <c r="AC74" s="212"/>
    </row>
    <row r="75" spans="1:29">
      <c r="A75" s="39" t="s">
        <v>106</v>
      </c>
      <c r="B75" s="56">
        <v>0.17</v>
      </c>
      <c r="C75" s="57"/>
      <c r="D75" s="58">
        <v>0</v>
      </c>
      <c r="E75" s="58">
        <f t="shared" si="11"/>
        <v>0</v>
      </c>
      <c r="F75" s="58">
        <f t="shared" si="11"/>
        <v>0</v>
      </c>
      <c r="G75" s="58">
        <f t="shared" si="11"/>
        <v>0</v>
      </c>
      <c r="H75" s="58">
        <f t="shared" si="11"/>
        <v>0</v>
      </c>
      <c r="I75" s="58">
        <f t="shared" si="11"/>
        <v>0</v>
      </c>
      <c r="J75" s="58">
        <f t="shared" si="11"/>
        <v>0</v>
      </c>
      <c r="K75" s="58">
        <f t="shared" si="11"/>
        <v>0</v>
      </c>
      <c r="L75" s="58">
        <f t="shared" si="11"/>
        <v>0</v>
      </c>
      <c r="M75" s="58">
        <f t="shared" si="11"/>
        <v>0</v>
      </c>
      <c r="N75" s="58">
        <f t="shared" si="11"/>
        <v>0</v>
      </c>
      <c r="O75" s="58">
        <f t="shared" si="11"/>
        <v>0</v>
      </c>
      <c r="P75" s="58">
        <f t="shared" si="11"/>
        <v>0</v>
      </c>
      <c r="Q75" s="30">
        <f t="shared" si="9"/>
        <v>0</v>
      </c>
      <c r="R75" s="58">
        <f t="shared" si="10"/>
        <v>0</v>
      </c>
      <c r="S75" s="58">
        <f t="shared" si="10"/>
        <v>0</v>
      </c>
      <c r="T75" s="211" t="s">
        <v>107</v>
      </c>
      <c r="U75" s="212"/>
      <c r="V75" s="212"/>
      <c r="W75" s="212"/>
      <c r="X75" s="212"/>
      <c r="Y75" s="212"/>
      <c r="Z75" s="212"/>
      <c r="AA75" s="212"/>
      <c r="AB75" s="212"/>
      <c r="AC75" s="212"/>
    </row>
    <row r="76" spans="1:29">
      <c r="A76" s="39" t="s">
        <v>108</v>
      </c>
      <c r="B76" s="30"/>
      <c r="C76" s="270" t="s">
        <v>109</v>
      </c>
      <c r="D76" s="271"/>
      <c r="E76" s="40">
        <f>G228</f>
        <v>0</v>
      </c>
      <c r="F76" s="40">
        <f t="shared" ref="F76:P76" si="12">H228</f>
        <v>0</v>
      </c>
      <c r="G76" s="40">
        <f t="shared" si="12"/>
        <v>0</v>
      </c>
      <c r="H76" s="40">
        <f t="shared" si="12"/>
        <v>0</v>
      </c>
      <c r="I76" s="40">
        <f t="shared" si="12"/>
        <v>0</v>
      </c>
      <c r="J76" s="40">
        <f t="shared" si="12"/>
        <v>0</v>
      </c>
      <c r="K76" s="40">
        <f t="shared" si="12"/>
        <v>0</v>
      </c>
      <c r="L76" s="40">
        <f t="shared" si="12"/>
        <v>0</v>
      </c>
      <c r="M76" s="40">
        <f t="shared" si="12"/>
        <v>0</v>
      </c>
      <c r="N76" s="40">
        <f t="shared" si="12"/>
        <v>0</v>
      </c>
      <c r="O76" s="40">
        <f t="shared" si="12"/>
        <v>0</v>
      </c>
      <c r="P76" s="40">
        <f t="shared" si="12"/>
        <v>0</v>
      </c>
      <c r="Q76" s="30">
        <f t="shared" si="9"/>
        <v>0</v>
      </c>
      <c r="R76" s="58">
        <f>T228</f>
        <v>0</v>
      </c>
      <c r="S76" s="58">
        <f>U228</f>
        <v>0</v>
      </c>
      <c r="T76" s="211" t="s">
        <v>110</v>
      </c>
      <c r="U76" s="212"/>
      <c r="V76" s="212"/>
      <c r="W76" s="212"/>
      <c r="X76" s="212"/>
      <c r="Y76" s="212"/>
      <c r="Z76" s="212"/>
      <c r="AA76" s="212"/>
      <c r="AB76" s="212"/>
      <c r="AC76" s="212"/>
    </row>
    <row r="77" spans="1:29">
      <c r="A77" s="39" t="s">
        <v>111</v>
      </c>
      <c r="B77" s="56">
        <v>0.17</v>
      </c>
      <c r="C77" s="57"/>
      <c r="D77" s="58">
        <v>0</v>
      </c>
      <c r="E77" s="58">
        <f t="shared" si="11"/>
        <v>0</v>
      </c>
      <c r="F77" s="58">
        <f t="shared" si="11"/>
        <v>0</v>
      </c>
      <c r="G77" s="58">
        <f t="shared" si="11"/>
        <v>0</v>
      </c>
      <c r="H77" s="58">
        <f t="shared" si="11"/>
        <v>0</v>
      </c>
      <c r="I77" s="58">
        <f t="shared" si="11"/>
        <v>0</v>
      </c>
      <c r="J77" s="58">
        <f t="shared" si="11"/>
        <v>0</v>
      </c>
      <c r="K77" s="58">
        <f t="shared" si="11"/>
        <v>0</v>
      </c>
      <c r="L77" s="58">
        <f t="shared" si="11"/>
        <v>0</v>
      </c>
      <c r="M77" s="58">
        <f t="shared" si="11"/>
        <v>0</v>
      </c>
      <c r="N77" s="58">
        <f t="shared" si="11"/>
        <v>0</v>
      </c>
      <c r="O77" s="58">
        <f t="shared" si="11"/>
        <v>0</v>
      </c>
      <c r="P77" s="58">
        <f t="shared" si="11"/>
        <v>0</v>
      </c>
      <c r="Q77" s="30">
        <f t="shared" si="9"/>
        <v>0</v>
      </c>
      <c r="R77" s="58">
        <f t="shared" ref="R77:S90" si="13">Q77*(1+$B$65)</f>
        <v>0</v>
      </c>
      <c r="S77" s="58">
        <f t="shared" si="13"/>
        <v>0</v>
      </c>
      <c r="T77" s="211" t="s">
        <v>112</v>
      </c>
      <c r="U77" s="212"/>
      <c r="V77" s="212"/>
      <c r="W77" s="212"/>
      <c r="X77" s="212"/>
      <c r="Y77" s="212"/>
      <c r="Z77" s="212"/>
      <c r="AA77" s="212"/>
      <c r="AB77" s="212"/>
      <c r="AC77" s="212"/>
    </row>
    <row r="78" spans="1:29">
      <c r="A78" s="39" t="s">
        <v>113</v>
      </c>
      <c r="B78" s="56">
        <v>0.17</v>
      </c>
      <c r="C78" s="57"/>
      <c r="D78" s="58">
        <v>0</v>
      </c>
      <c r="E78" s="58">
        <f t="shared" si="11"/>
        <v>0</v>
      </c>
      <c r="F78" s="58">
        <f t="shared" si="11"/>
        <v>0</v>
      </c>
      <c r="G78" s="58">
        <f t="shared" si="11"/>
        <v>0</v>
      </c>
      <c r="H78" s="58">
        <f t="shared" si="11"/>
        <v>0</v>
      </c>
      <c r="I78" s="58">
        <f t="shared" si="11"/>
        <v>0</v>
      </c>
      <c r="J78" s="58">
        <f t="shared" si="11"/>
        <v>0</v>
      </c>
      <c r="K78" s="58">
        <f t="shared" si="11"/>
        <v>0</v>
      </c>
      <c r="L78" s="58">
        <f t="shared" si="11"/>
        <v>0</v>
      </c>
      <c r="M78" s="58">
        <f t="shared" si="11"/>
        <v>0</v>
      </c>
      <c r="N78" s="58">
        <f t="shared" si="11"/>
        <v>0</v>
      </c>
      <c r="O78" s="58">
        <f t="shared" si="11"/>
        <v>0</v>
      </c>
      <c r="P78" s="58">
        <f t="shared" si="11"/>
        <v>0</v>
      </c>
      <c r="Q78" s="30">
        <f t="shared" si="9"/>
        <v>0</v>
      </c>
      <c r="R78" s="58">
        <f t="shared" si="13"/>
        <v>0</v>
      </c>
      <c r="S78" s="58">
        <f t="shared" si="13"/>
        <v>0</v>
      </c>
      <c r="T78" s="211" t="s">
        <v>114</v>
      </c>
      <c r="U78" s="212"/>
      <c r="V78" s="212"/>
      <c r="W78" s="212"/>
      <c r="X78" s="212"/>
      <c r="Y78" s="212"/>
      <c r="Z78" s="212"/>
      <c r="AA78" s="212"/>
      <c r="AB78" s="212"/>
      <c r="AC78" s="212"/>
    </row>
    <row r="79" spans="1:29">
      <c r="A79" s="39" t="s">
        <v>115</v>
      </c>
      <c r="B79" s="56">
        <v>0.17</v>
      </c>
      <c r="C79" s="57"/>
      <c r="D79" s="58">
        <v>0</v>
      </c>
      <c r="E79" s="58">
        <f t="shared" si="11"/>
        <v>0</v>
      </c>
      <c r="F79" s="58">
        <f t="shared" si="11"/>
        <v>0</v>
      </c>
      <c r="G79" s="58">
        <f t="shared" si="11"/>
        <v>0</v>
      </c>
      <c r="H79" s="58">
        <f t="shared" si="11"/>
        <v>0</v>
      </c>
      <c r="I79" s="58">
        <f t="shared" si="11"/>
        <v>0</v>
      </c>
      <c r="J79" s="58">
        <f t="shared" si="11"/>
        <v>0</v>
      </c>
      <c r="K79" s="58">
        <f t="shared" si="11"/>
        <v>0</v>
      </c>
      <c r="L79" s="58">
        <f t="shared" si="11"/>
        <v>0</v>
      </c>
      <c r="M79" s="58">
        <f t="shared" si="11"/>
        <v>0</v>
      </c>
      <c r="N79" s="58">
        <f t="shared" si="11"/>
        <v>0</v>
      </c>
      <c r="O79" s="58">
        <f t="shared" si="11"/>
        <v>0</v>
      </c>
      <c r="P79" s="58">
        <f t="shared" si="11"/>
        <v>0</v>
      </c>
      <c r="Q79" s="30">
        <f t="shared" si="9"/>
        <v>0</v>
      </c>
      <c r="R79" s="58">
        <f t="shared" si="13"/>
        <v>0</v>
      </c>
      <c r="S79" s="58">
        <f t="shared" si="13"/>
        <v>0</v>
      </c>
      <c r="T79" s="211" t="s">
        <v>116</v>
      </c>
      <c r="U79" s="212"/>
      <c r="V79" s="212"/>
      <c r="W79" s="212"/>
      <c r="X79" s="212"/>
      <c r="Y79" s="212"/>
      <c r="Z79" s="212"/>
      <c r="AA79" s="212"/>
      <c r="AB79" s="212"/>
      <c r="AC79" s="212"/>
    </row>
    <row r="80" spans="1:29">
      <c r="A80" s="39" t="s">
        <v>117</v>
      </c>
      <c r="B80" s="56">
        <v>0.17</v>
      </c>
      <c r="C80" s="57"/>
      <c r="D80" s="58">
        <v>0</v>
      </c>
      <c r="E80" s="58">
        <f t="shared" si="11"/>
        <v>0</v>
      </c>
      <c r="F80" s="58">
        <f t="shared" si="11"/>
        <v>0</v>
      </c>
      <c r="G80" s="58">
        <f t="shared" si="11"/>
        <v>0</v>
      </c>
      <c r="H80" s="58">
        <f t="shared" si="11"/>
        <v>0</v>
      </c>
      <c r="I80" s="58">
        <f t="shared" si="11"/>
        <v>0</v>
      </c>
      <c r="J80" s="58">
        <f t="shared" si="11"/>
        <v>0</v>
      </c>
      <c r="K80" s="58">
        <f t="shared" si="11"/>
        <v>0</v>
      </c>
      <c r="L80" s="58">
        <f t="shared" si="11"/>
        <v>0</v>
      </c>
      <c r="M80" s="58">
        <f t="shared" si="11"/>
        <v>0</v>
      </c>
      <c r="N80" s="58">
        <f t="shared" si="11"/>
        <v>0</v>
      </c>
      <c r="O80" s="58">
        <f t="shared" si="11"/>
        <v>0</v>
      </c>
      <c r="P80" s="58">
        <f t="shared" si="11"/>
        <v>0</v>
      </c>
      <c r="Q80" s="30">
        <f t="shared" si="9"/>
        <v>0</v>
      </c>
      <c r="R80" s="58">
        <f t="shared" si="13"/>
        <v>0</v>
      </c>
      <c r="S80" s="58">
        <f t="shared" si="13"/>
        <v>0</v>
      </c>
      <c r="T80" s="211" t="s">
        <v>118</v>
      </c>
      <c r="U80" s="212"/>
      <c r="V80" s="212"/>
      <c r="W80" s="212"/>
      <c r="X80" s="212"/>
      <c r="Y80" s="212"/>
      <c r="Z80" s="212"/>
      <c r="AA80" s="212"/>
      <c r="AB80" s="212"/>
      <c r="AC80" s="212"/>
    </row>
    <row r="81" spans="1:29">
      <c r="A81" s="39" t="s">
        <v>119</v>
      </c>
      <c r="B81" s="56">
        <v>0.17</v>
      </c>
      <c r="C81" s="57"/>
      <c r="D81" s="58">
        <v>0</v>
      </c>
      <c r="E81" s="58">
        <f t="shared" si="11"/>
        <v>0</v>
      </c>
      <c r="F81" s="58">
        <f t="shared" ref="E81:P90" si="14">$D81/12</f>
        <v>0</v>
      </c>
      <c r="G81" s="58">
        <f t="shared" si="14"/>
        <v>0</v>
      </c>
      <c r="H81" s="58">
        <f t="shared" si="14"/>
        <v>0</v>
      </c>
      <c r="I81" s="58">
        <f t="shared" si="14"/>
        <v>0</v>
      </c>
      <c r="J81" s="58">
        <f t="shared" si="14"/>
        <v>0</v>
      </c>
      <c r="K81" s="58">
        <f t="shared" si="14"/>
        <v>0</v>
      </c>
      <c r="L81" s="58">
        <f t="shared" si="14"/>
        <v>0</v>
      </c>
      <c r="M81" s="58">
        <f t="shared" si="14"/>
        <v>0</v>
      </c>
      <c r="N81" s="58">
        <f t="shared" si="14"/>
        <v>0</v>
      </c>
      <c r="O81" s="58">
        <f t="shared" si="14"/>
        <v>0</v>
      </c>
      <c r="P81" s="58">
        <f t="shared" si="14"/>
        <v>0</v>
      </c>
      <c r="Q81" s="30">
        <f t="shared" si="9"/>
        <v>0</v>
      </c>
      <c r="R81" s="58">
        <f t="shared" si="13"/>
        <v>0</v>
      </c>
      <c r="S81" s="58">
        <f t="shared" si="13"/>
        <v>0</v>
      </c>
      <c r="T81" s="211" t="s">
        <v>120</v>
      </c>
      <c r="U81" s="212"/>
      <c r="V81" s="212"/>
      <c r="W81" s="212"/>
      <c r="X81" s="212"/>
      <c r="Y81" s="212"/>
      <c r="Z81" s="212"/>
      <c r="AA81" s="212"/>
      <c r="AB81" s="212"/>
      <c r="AC81" s="212"/>
    </row>
    <row r="82" spans="1:29">
      <c r="A82" s="39" t="s">
        <v>121</v>
      </c>
      <c r="B82" s="56">
        <v>0.17</v>
      </c>
      <c r="C82" s="57"/>
      <c r="D82" s="58">
        <v>0</v>
      </c>
      <c r="E82" s="58">
        <f t="shared" si="14"/>
        <v>0</v>
      </c>
      <c r="F82" s="58">
        <f t="shared" si="14"/>
        <v>0</v>
      </c>
      <c r="G82" s="58">
        <f t="shared" si="14"/>
        <v>0</v>
      </c>
      <c r="H82" s="58">
        <f t="shared" si="14"/>
        <v>0</v>
      </c>
      <c r="I82" s="58">
        <f t="shared" si="14"/>
        <v>0</v>
      </c>
      <c r="J82" s="58">
        <f t="shared" si="14"/>
        <v>0</v>
      </c>
      <c r="K82" s="58">
        <f t="shared" si="14"/>
        <v>0</v>
      </c>
      <c r="L82" s="58">
        <f t="shared" si="14"/>
        <v>0</v>
      </c>
      <c r="M82" s="58">
        <f t="shared" si="14"/>
        <v>0</v>
      </c>
      <c r="N82" s="58">
        <f t="shared" si="14"/>
        <v>0</v>
      </c>
      <c r="O82" s="58">
        <f t="shared" si="14"/>
        <v>0</v>
      </c>
      <c r="P82" s="58">
        <f t="shared" si="14"/>
        <v>0</v>
      </c>
      <c r="Q82" s="30">
        <f t="shared" si="9"/>
        <v>0</v>
      </c>
      <c r="R82" s="58">
        <f t="shared" si="13"/>
        <v>0</v>
      </c>
      <c r="S82" s="58">
        <f t="shared" si="13"/>
        <v>0</v>
      </c>
      <c r="T82" s="211" t="s">
        <v>122</v>
      </c>
      <c r="U82" s="212"/>
      <c r="V82" s="212"/>
      <c r="W82" s="212"/>
      <c r="X82" s="212"/>
      <c r="Y82" s="212"/>
      <c r="Z82" s="212"/>
      <c r="AA82" s="212"/>
      <c r="AB82" s="212"/>
      <c r="AC82" s="212"/>
    </row>
    <row r="83" spans="1:29">
      <c r="A83" s="39" t="s">
        <v>123</v>
      </c>
      <c r="B83" s="56">
        <v>0.17</v>
      </c>
      <c r="C83" s="57"/>
      <c r="D83" s="58">
        <v>0</v>
      </c>
      <c r="E83" s="58">
        <f t="shared" si="14"/>
        <v>0</v>
      </c>
      <c r="F83" s="58">
        <f t="shared" si="14"/>
        <v>0</v>
      </c>
      <c r="G83" s="58">
        <f t="shared" si="14"/>
        <v>0</v>
      </c>
      <c r="H83" s="58">
        <f t="shared" si="14"/>
        <v>0</v>
      </c>
      <c r="I83" s="58">
        <f t="shared" si="14"/>
        <v>0</v>
      </c>
      <c r="J83" s="58">
        <f t="shared" si="14"/>
        <v>0</v>
      </c>
      <c r="K83" s="58">
        <f t="shared" si="14"/>
        <v>0</v>
      </c>
      <c r="L83" s="58">
        <f t="shared" si="14"/>
        <v>0</v>
      </c>
      <c r="M83" s="58">
        <f t="shared" si="14"/>
        <v>0</v>
      </c>
      <c r="N83" s="58">
        <f t="shared" si="14"/>
        <v>0</v>
      </c>
      <c r="O83" s="58">
        <f t="shared" si="14"/>
        <v>0</v>
      </c>
      <c r="P83" s="58">
        <f t="shared" si="14"/>
        <v>0</v>
      </c>
      <c r="Q83" s="30">
        <f t="shared" si="9"/>
        <v>0</v>
      </c>
      <c r="R83" s="58">
        <f t="shared" si="13"/>
        <v>0</v>
      </c>
      <c r="S83" s="58">
        <f t="shared" si="13"/>
        <v>0</v>
      </c>
      <c r="T83" s="211" t="s">
        <v>124</v>
      </c>
      <c r="U83" s="212"/>
      <c r="V83" s="212"/>
      <c r="W83" s="212"/>
      <c r="X83" s="212"/>
      <c r="Y83" s="212"/>
      <c r="Z83" s="212"/>
      <c r="AA83" s="212"/>
      <c r="AB83" s="212"/>
      <c r="AC83" s="212"/>
    </row>
    <row r="84" spans="1:29">
      <c r="A84" s="39" t="s">
        <v>125</v>
      </c>
      <c r="B84" s="56">
        <v>0.17</v>
      </c>
      <c r="C84" s="57"/>
      <c r="D84" s="58">
        <v>0</v>
      </c>
      <c r="E84" s="58">
        <f t="shared" si="14"/>
        <v>0</v>
      </c>
      <c r="F84" s="58">
        <f t="shared" si="14"/>
        <v>0</v>
      </c>
      <c r="G84" s="58">
        <f t="shared" si="14"/>
        <v>0</v>
      </c>
      <c r="H84" s="58">
        <f t="shared" si="14"/>
        <v>0</v>
      </c>
      <c r="I84" s="58">
        <f t="shared" si="14"/>
        <v>0</v>
      </c>
      <c r="J84" s="58">
        <f t="shared" si="14"/>
        <v>0</v>
      </c>
      <c r="K84" s="58">
        <f t="shared" si="14"/>
        <v>0</v>
      </c>
      <c r="L84" s="58">
        <f t="shared" si="14"/>
        <v>0</v>
      </c>
      <c r="M84" s="58">
        <f t="shared" si="14"/>
        <v>0</v>
      </c>
      <c r="N84" s="58">
        <f t="shared" si="14"/>
        <v>0</v>
      </c>
      <c r="O84" s="58">
        <f t="shared" si="14"/>
        <v>0</v>
      </c>
      <c r="P84" s="58">
        <f t="shared" si="14"/>
        <v>0</v>
      </c>
      <c r="Q84" s="30">
        <f t="shared" si="9"/>
        <v>0</v>
      </c>
      <c r="R84" s="58">
        <f t="shared" si="13"/>
        <v>0</v>
      </c>
      <c r="S84" s="58">
        <f t="shared" si="13"/>
        <v>0</v>
      </c>
      <c r="T84" s="211" t="s">
        <v>126</v>
      </c>
      <c r="U84" s="212"/>
      <c r="V84" s="212"/>
      <c r="W84" s="212"/>
      <c r="X84" s="212"/>
      <c r="Y84" s="212"/>
      <c r="Z84" s="212"/>
      <c r="AA84" s="212"/>
      <c r="AB84" s="212"/>
      <c r="AC84" s="212"/>
    </row>
    <row r="85" spans="1:29">
      <c r="A85" s="39" t="s">
        <v>127</v>
      </c>
      <c r="B85" s="56">
        <v>0.17</v>
      </c>
      <c r="C85" s="57"/>
      <c r="D85" s="58">
        <v>0</v>
      </c>
      <c r="E85" s="58">
        <f t="shared" si="14"/>
        <v>0</v>
      </c>
      <c r="F85" s="58">
        <f t="shared" si="14"/>
        <v>0</v>
      </c>
      <c r="G85" s="58">
        <f t="shared" si="14"/>
        <v>0</v>
      </c>
      <c r="H85" s="58">
        <f t="shared" si="14"/>
        <v>0</v>
      </c>
      <c r="I85" s="58">
        <f t="shared" si="14"/>
        <v>0</v>
      </c>
      <c r="J85" s="58">
        <f t="shared" si="14"/>
        <v>0</v>
      </c>
      <c r="K85" s="58">
        <f t="shared" si="14"/>
        <v>0</v>
      </c>
      <c r="L85" s="58">
        <f t="shared" si="14"/>
        <v>0</v>
      </c>
      <c r="M85" s="58">
        <f t="shared" si="14"/>
        <v>0</v>
      </c>
      <c r="N85" s="58">
        <f t="shared" si="14"/>
        <v>0</v>
      </c>
      <c r="O85" s="58">
        <f t="shared" si="14"/>
        <v>0</v>
      </c>
      <c r="P85" s="58">
        <f t="shared" si="14"/>
        <v>0</v>
      </c>
      <c r="Q85" s="30">
        <f t="shared" si="9"/>
        <v>0</v>
      </c>
      <c r="R85" s="58">
        <f t="shared" si="13"/>
        <v>0</v>
      </c>
      <c r="S85" s="58">
        <f t="shared" si="13"/>
        <v>0</v>
      </c>
      <c r="T85" s="211" t="s">
        <v>128</v>
      </c>
      <c r="U85" s="212"/>
      <c r="V85" s="212"/>
      <c r="W85" s="212"/>
      <c r="X85" s="212"/>
      <c r="Y85" s="212"/>
      <c r="Z85" s="212"/>
      <c r="AA85" s="212"/>
      <c r="AB85" s="212"/>
      <c r="AC85" s="212"/>
    </row>
    <row r="86" spans="1:29" ht="15" customHeight="1">
      <c r="A86" s="39" t="s">
        <v>129</v>
      </c>
      <c r="B86" s="56">
        <v>0.17</v>
      </c>
      <c r="C86" s="57"/>
      <c r="D86" s="58">
        <v>0</v>
      </c>
      <c r="E86" s="58">
        <f t="shared" si="14"/>
        <v>0</v>
      </c>
      <c r="F86" s="58">
        <f t="shared" si="14"/>
        <v>0</v>
      </c>
      <c r="G86" s="58">
        <f t="shared" si="14"/>
        <v>0</v>
      </c>
      <c r="H86" s="58">
        <f t="shared" si="14"/>
        <v>0</v>
      </c>
      <c r="I86" s="58">
        <f t="shared" si="14"/>
        <v>0</v>
      </c>
      <c r="J86" s="58">
        <f t="shared" si="14"/>
        <v>0</v>
      </c>
      <c r="K86" s="58">
        <f t="shared" si="14"/>
        <v>0</v>
      </c>
      <c r="L86" s="58">
        <f t="shared" si="14"/>
        <v>0</v>
      </c>
      <c r="M86" s="58">
        <f t="shared" si="14"/>
        <v>0</v>
      </c>
      <c r="N86" s="58">
        <f t="shared" si="14"/>
        <v>0</v>
      </c>
      <c r="O86" s="58">
        <f t="shared" si="14"/>
        <v>0</v>
      </c>
      <c r="P86" s="58">
        <f t="shared" si="14"/>
        <v>0</v>
      </c>
      <c r="Q86" s="30">
        <f t="shared" si="9"/>
        <v>0</v>
      </c>
      <c r="R86" s="58">
        <f t="shared" si="13"/>
        <v>0</v>
      </c>
      <c r="S86" s="58">
        <f t="shared" si="13"/>
        <v>0</v>
      </c>
      <c r="T86" s="211" t="s">
        <v>130</v>
      </c>
      <c r="U86" s="212"/>
      <c r="V86" s="212"/>
      <c r="W86" s="212"/>
      <c r="X86" s="212"/>
      <c r="Y86" s="212"/>
      <c r="Z86" s="212"/>
      <c r="AA86" s="212"/>
      <c r="AB86" s="212"/>
      <c r="AC86" s="212"/>
    </row>
    <row r="87" spans="1:29">
      <c r="A87" s="39" t="s">
        <v>131</v>
      </c>
      <c r="B87" s="56">
        <v>0.17</v>
      </c>
      <c r="C87" s="57"/>
      <c r="D87" s="58">
        <v>0</v>
      </c>
      <c r="E87" s="58">
        <f t="shared" si="14"/>
        <v>0</v>
      </c>
      <c r="F87" s="58">
        <f t="shared" si="14"/>
        <v>0</v>
      </c>
      <c r="G87" s="58">
        <f t="shared" si="14"/>
        <v>0</v>
      </c>
      <c r="H87" s="58">
        <f t="shared" si="14"/>
        <v>0</v>
      </c>
      <c r="I87" s="58">
        <f t="shared" si="14"/>
        <v>0</v>
      </c>
      <c r="J87" s="58">
        <f t="shared" si="14"/>
        <v>0</v>
      </c>
      <c r="K87" s="58">
        <f t="shared" si="14"/>
        <v>0</v>
      </c>
      <c r="L87" s="58">
        <f t="shared" si="14"/>
        <v>0</v>
      </c>
      <c r="M87" s="58">
        <f t="shared" si="14"/>
        <v>0</v>
      </c>
      <c r="N87" s="58">
        <f t="shared" si="14"/>
        <v>0</v>
      </c>
      <c r="O87" s="58">
        <f t="shared" si="14"/>
        <v>0</v>
      </c>
      <c r="P87" s="58">
        <f t="shared" si="14"/>
        <v>0</v>
      </c>
      <c r="Q87" s="30">
        <f t="shared" si="9"/>
        <v>0</v>
      </c>
      <c r="R87" s="58">
        <f t="shared" si="13"/>
        <v>0</v>
      </c>
      <c r="S87" s="58">
        <f t="shared" si="13"/>
        <v>0</v>
      </c>
      <c r="T87" s="211" t="s">
        <v>132</v>
      </c>
      <c r="U87" s="212"/>
      <c r="V87" s="212"/>
      <c r="W87" s="212"/>
      <c r="X87" s="212"/>
      <c r="Y87" s="212"/>
      <c r="Z87" s="212"/>
      <c r="AA87" s="212"/>
      <c r="AB87" s="212"/>
      <c r="AC87" s="212"/>
    </row>
    <row r="88" spans="1:29">
      <c r="A88" s="39" t="s">
        <v>133</v>
      </c>
      <c r="B88" s="56">
        <v>0.17</v>
      </c>
      <c r="C88" s="57"/>
      <c r="D88" s="58">
        <v>0</v>
      </c>
      <c r="E88" s="58">
        <f t="shared" si="14"/>
        <v>0</v>
      </c>
      <c r="F88" s="58">
        <f t="shared" si="14"/>
        <v>0</v>
      </c>
      <c r="G88" s="58">
        <f t="shared" si="14"/>
        <v>0</v>
      </c>
      <c r="H88" s="58">
        <f t="shared" si="14"/>
        <v>0</v>
      </c>
      <c r="I88" s="58">
        <f t="shared" si="14"/>
        <v>0</v>
      </c>
      <c r="J88" s="58">
        <f t="shared" si="14"/>
        <v>0</v>
      </c>
      <c r="K88" s="58">
        <f t="shared" si="14"/>
        <v>0</v>
      </c>
      <c r="L88" s="58">
        <f t="shared" si="14"/>
        <v>0</v>
      </c>
      <c r="M88" s="58">
        <f t="shared" si="14"/>
        <v>0</v>
      </c>
      <c r="N88" s="58">
        <f t="shared" si="14"/>
        <v>0</v>
      </c>
      <c r="O88" s="58">
        <f t="shared" si="14"/>
        <v>0</v>
      </c>
      <c r="P88" s="58">
        <f t="shared" si="14"/>
        <v>0</v>
      </c>
      <c r="Q88" s="30">
        <f t="shared" si="9"/>
        <v>0</v>
      </c>
      <c r="R88" s="58">
        <f t="shared" si="13"/>
        <v>0</v>
      </c>
      <c r="S88" s="58">
        <f t="shared" si="13"/>
        <v>0</v>
      </c>
      <c r="T88" s="211" t="s">
        <v>134</v>
      </c>
      <c r="U88" s="212"/>
      <c r="V88" s="212"/>
      <c r="W88" s="212"/>
      <c r="X88" s="212"/>
      <c r="Y88" s="212"/>
      <c r="Z88" s="212"/>
      <c r="AA88" s="212"/>
      <c r="AB88" s="212"/>
      <c r="AC88" s="212"/>
    </row>
    <row r="89" spans="1:29">
      <c r="A89" s="39" t="s">
        <v>135</v>
      </c>
      <c r="B89" s="56">
        <v>0</v>
      </c>
      <c r="C89" s="57"/>
      <c r="D89" s="58">
        <v>0</v>
      </c>
      <c r="E89" s="58">
        <f t="shared" si="14"/>
        <v>0</v>
      </c>
      <c r="F89" s="58">
        <f t="shared" si="14"/>
        <v>0</v>
      </c>
      <c r="G89" s="58">
        <f t="shared" si="14"/>
        <v>0</v>
      </c>
      <c r="H89" s="58">
        <f t="shared" si="14"/>
        <v>0</v>
      </c>
      <c r="I89" s="58">
        <f t="shared" si="14"/>
        <v>0</v>
      </c>
      <c r="J89" s="58">
        <f t="shared" si="14"/>
        <v>0</v>
      </c>
      <c r="K89" s="58">
        <f t="shared" si="14"/>
        <v>0</v>
      </c>
      <c r="L89" s="58">
        <f t="shared" si="14"/>
        <v>0</v>
      </c>
      <c r="M89" s="58">
        <f t="shared" si="14"/>
        <v>0</v>
      </c>
      <c r="N89" s="58">
        <f t="shared" si="14"/>
        <v>0</v>
      </c>
      <c r="O89" s="58">
        <f t="shared" si="14"/>
        <v>0</v>
      </c>
      <c r="P89" s="58">
        <f t="shared" si="14"/>
        <v>0</v>
      </c>
      <c r="Q89" s="30">
        <f t="shared" si="9"/>
        <v>0</v>
      </c>
      <c r="R89" s="58">
        <f t="shared" si="13"/>
        <v>0</v>
      </c>
      <c r="S89" s="58">
        <f t="shared" si="13"/>
        <v>0</v>
      </c>
      <c r="T89" s="211" t="s">
        <v>136</v>
      </c>
      <c r="U89" s="212"/>
      <c r="V89" s="212"/>
      <c r="W89" s="212"/>
      <c r="X89" s="212"/>
      <c r="Y89" s="212"/>
      <c r="Z89" s="212"/>
      <c r="AA89" s="212"/>
      <c r="AB89" s="212"/>
      <c r="AC89" s="212"/>
    </row>
    <row r="90" spans="1:29">
      <c r="A90" s="39" t="s">
        <v>137</v>
      </c>
      <c r="B90" s="56">
        <v>0.17</v>
      </c>
      <c r="C90" s="57"/>
      <c r="D90" s="58">
        <v>0</v>
      </c>
      <c r="E90" s="58">
        <f t="shared" si="14"/>
        <v>0</v>
      </c>
      <c r="F90" s="58">
        <f t="shared" si="14"/>
        <v>0</v>
      </c>
      <c r="G90" s="58">
        <f t="shared" si="14"/>
        <v>0</v>
      </c>
      <c r="H90" s="58">
        <f t="shared" si="14"/>
        <v>0</v>
      </c>
      <c r="I90" s="58">
        <f t="shared" si="14"/>
        <v>0</v>
      </c>
      <c r="J90" s="58">
        <f t="shared" si="14"/>
        <v>0</v>
      </c>
      <c r="K90" s="58">
        <f t="shared" si="14"/>
        <v>0</v>
      </c>
      <c r="L90" s="58">
        <f t="shared" si="14"/>
        <v>0</v>
      </c>
      <c r="M90" s="58">
        <f t="shared" si="14"/>
        <v>0</v>
      </c>
      <c r="N90" s="58">
        <f t="shared" si="14"/>
        <v>0</v>
      </c>
      <c r="O90" s="58">
        <f t="shared" si="14"/>
        <v>0</v>
      </c>
      <c r="P90" s="58">
        <f t="shared" si="14"/>
        <v>0</v>
      </c>
      <c r="Q90" s="30">
        <f t="shared" si="9"/>
        <v>0</v>
      </c>
      <c r="R90" s="58">
        <f t="shared" si="13"/>
        <v>0</v>
      </c>
      <c r="S90" s="58">
        <f t="shared" si="13"/>
        <v>0</v>
      </c>
      <c r="T90" s="211" t="s">
        <v>138</v>
      </c>
      <c r="U90" s="212"/>
      <c r="V90" s="212"/>
      <c r="W90" s="212"/>
      <c r="X90" s="212"/>
      <c r="Y90" s="212"/>
      <c r="Z90" s="212"/>
      <c r="AA90" s="212"/>
      <c r="AB90" s="212"/>
      <c r="AC90" s="212"/>
    </row>
    <row r="91" spans="1:29">
      <c r="A91" s="39" t="s">
        <v>139</v>
      </c>
      <c r="B91" s="56">
        <v>0</v>
      </c>
      <c r="C91" s="270" t="s">
        <v>140</v>
      </c>
      <c r="D91" s="271"/>
      <c r="E91" s="30" t="str">
        <f>'Loan Calculator'!G13</f>
        <v/>
      </c>
      <c r="F91" s="30" t="str">
        <f>'Loan Calculator'!G14</f>
        <v/>
      </c>
      <c r="G91" s="30" t="str">
        <f>'Loan Calculator'!G15</f>
        <v/>
      </c>
      <c r="H91" s="30" t="str">
        <f>'Loan Calculator'!G16</f>
        <v/>
      </c>
      <c r="I91" s="30" t="str">
        <f>'Loan Calculator'!G17</f>
        <v/>
      </c>
      <c r="J91" s="30" t="str">
        <f>'Loan Calculator'!G18</f>
        <v/>
      </c>
      <c r="K91" s="30" t="str">
        <f>'Loan Calculator'!G19</f>
        <v/>
      </c>
      <c r="L91" s="30" t="str">
        <f>'Loan Calculator'!G20</f>
        <v/>
      </c>
      <c r="M91" s="30" t="str">
        <f>'Loan Calculator'!G21</f>
        <v/>
      </c>
      <c r="N91" s="30" t="str">
        <f>'Loan Calculator'!G22</f>
        <v/>
      </c>
      <c r="O91" s="30" t="str">
        <f>'Loan Calculator'!G23</f>
        <v/>
      </c>
      <c r="P91" s="30" t="str">
        <f>'Loan Calculator'!G24</f>
        <v/>
      </c>
      <c r="Q91" s="30">
        <f>SUM(E91:P91)</f>
        <v>0</v>
      </c>
      <c r="R91" s="58">
        <f>'Loan Calculator'!H7</f>
        <v>0</v>
      </c>
      <c r="S91" s="58">
        <f>'Loan Calculator'!H10</f>
        <v>0</v>
      </c>
      <c r="T91" s="211" t="s">
        <v>141</v>
      </c>
      <c r="U91" s="212"/>
      <c r="V91" s="212"/>
      <c r="W91" s="212"/>
      <c r="X91" s="212"/>
      <c r="Y91" s="212"/>
      <c r="Z91" s="212"/>
      <c r="AA91" s="212"/>
      <c r="AB91" s="212"/>
      <c r="AC91" s="212"/>
    </row>
    <row r="92" spans="1:29">
      <c r="A92" s="39" t="s">
        <v>142</v>
      </c>
      <c r="B92" s="56">
        <v>0.17</v>
      </c>
      <c r="C92" s="209"/>
      <c r="D92" s="58">
        <v>0</v>
      </c>
      <c r="E92" s="58">
        <f t="shared" ref="E92:P94" si="15">$D92/12</f>
        <v>0</v>
      </c>
      <c r="F92" s="58">
        <f t="shared" si="15"/>
        <v>0</v>
      </c>
      <c r="G92" s="58">
        <f t="shared" si="15"/>
        <v>0</v>
      </c>
      <c r="H92" s="58">
        <f t="shared" si="15"/>
        <v>0</v>
      </c>
      <c r="I92" s="58">
        <f t="shared" si="15"/>
        <v>0</v>
      </c>
      <c r="J92" s="58">
        <f t="shared" si="15"/>
        <v>0</v>
      </c>
      <c r="K92" s="58">
        <f t="shared" si="15"/>
        <v>0</v>
      </c>
      <c r="L92" s="58">
        <f t="shared" si="15"/>
        <v>0</v>
      </c>
      <c r="M92" s="58">
        <f t="shared" si="15"/>
        <v>0</v>
      </c>
      <c r="N92" s="58">
        <f t="shared" si="15"/>
        <v>0</v>
      </c>
      <c r="O92" s="58">
        <f t="shared" si="15"/>
        <v>0</v>
      </c>
      <c r="P92" s="58">
        <f t="shared" si="15"/>
        <v>0</v>
      </c>
      <c r="Q92" s="30">
        <f>+SUM(E92:P92)</f>
        <v>0</v>
      </c>
      <c r="R92" s="58">
        <f t="shared" ref="R92:S116" si="16">Q92*(1+$B$65)</f>
        <v>0</v>
      </c>
      <c r="S92" s="58">
        <f t="shared" si="16"/>
        <v>0</v>
      </c>
      <c r="T92" s="211" t="s">
        <v>143</v>
      </c>
      <c r="U92" s="212"/>
      <c r="V92" s="212"/>
      <c r="W92" s="212"/>
      <c r="X92" s="212"/>
      <c r="Y92" s="212"/>
      <c r="Z92" s="212"/>
      <c r="AA92" s="212"/>
      <c r="AB92" s="212"/>
      <c r="AC92" s="212"/>
    </row>
    <row r="93" spans="1:29">
      <c r="A93" s="39" t="s">
        <v>144</v>
      </c>
      <c r="B93" s="56">
        <v>0.17</v>
      </c>
      <c r="C93" s="57"/>
      <c r="D93" s="58">
        <v>0</v>
      </c>
      <c r="E93" s="58">
        <f t="shared" si="15"/>
        <v>0</v>
      </c>
      <c r="F93" s="58">
        <f t="shared" si="15"/>
        <v>0</v>
      </c>
      <c r="G93" s="58">
        <f t="shared" si="15"/>
        <v>0</v>
      </c>
      <c r="H93" s="58">
        <f t="shared" si="15"/>
        <v>0</v>
      </c>
      <c r="I93" s="58">
        <f t="shared" si="15"/>
        <v>0</v>
      </c>
      <c r="J93" s="58">
        <f t="shared" si="15"/>
        <v>0</v>
      </c>
      <c r="K93" s="58">
        <f t="shared" si="15"/>
        <v>0</v>
      </c>
      <c r="L93" s="58">
        <f t="shared" si="15"/>
        <v>0</v>
      </c>
      <c r="M93" s="58">
        <f t="shared" si="15"/>
        <v>0</v>
      </c>
      <c r="N93" s="58">
        <f t="shared" si="15"/>
        <v>0</v>
      </c>
      <c r="O93" s="58">
        <f t="shared" si="15"/>
        <v>0</v>
      </c>
      <c r="P93" s="58">
        <f t="shared" si="15"/>
        <v>0</v>
      </c>
      <c r="Q93" s="30">
        <f>+SUM(E93:P93)</f>
        <v>0</v>
      </c>
      <c r="R93" s="58">
        <f t="shared" si="16"/>
        <v>0</v>
      </c>
      <c r="S93" s="58">
        <f t="shared" si="16"/>
        <v>0</v>
      </c>
      <c r="T93" s="211" t="s">
        <v>145</v>
      </c>
      <c r="U93" s="212"/>
      <c r="V93" s="212"/>
      <c r="W93" s="212"/>
      <c r="X93" s="212"/>
      <c r="Y93" s="212"/>
      <c r="Z93" s="212"/>
      <c r="AA93" s="212"/>
      <c r="AB93" s="212"/>
      <c r="AC93" s="212"/>
    </row>
    <row r="94" spans="1:29">
      <c r="A94" s="39" t="s">
        <v>146</v>
      </c>
      <c r="B94" s="56">
        <v>0.17</v>
      </c>
      <c r="C94" s="57"/>
      <c r="D94" s="58">
        <v>0</v>
      </c>
      <c r="E94" s="58">
        <f t="shared" si="15"/>
        <v>0</v>
      </c>
      <c r="F94" s="58">
        <f t="shared" si="15"/>
        <v>0</v>
      </c>
      <c r="G94" s="58">
        <f t="shared" si="15"/>
        <v>0</v>
      </c>
      <c r="H94" s="58">
        <f t="shared" si="15"/>
        <v>0</v>
      </c>
      <c r="I94" s="58">
        <f t="shared" si="15"/>
        <v>0</v>
      </c>
      <c r="J94" s="58">
        <f t="shared" si="15"/>
        <v>0</v>
      </c>
      <c r="K94" s="58">
        <f t="shared" si="15"/>
        <v>0</v>
      </c>
      <c r="L94" s="58">
        <f t="shared" si="15"/>
        <v>0</v>
      </c>
      <c r="M94" s="58">
        <f t="shared" si="15"/>
        <v>0</v>
      </c>
      <c r="N94" s="58">
        <f t="shared" si="15"/>
        <v>0</v>
      </c>
      <c r="O94" s="58">
        <f t="shared" si="15"/>
        <v>0</v>
      </c>
      <c r="P94" s="58">
        <f t="shared" si="15"/>
        <v>0</v>
      </c>
      <c r="Q94" s="30">
        <f>+SUM(E94:P94)</f>
        <v>0</v>
      </c>
      <c r="R94" s="58">
        <f t="shared" si="16"/>
        <v>0</v>
      </c>
      <c r="S94" s="58">
        <f t="shared" si="16"/>
        <v>0</v>
      </c>
      <c r="T94" s="219" t="s">
        <v>147</v>
      </c>
      <c r="U94" s="220"/>
      <c r="V94" s="220"/>
      <c r="W94" s="220"/>
      <c r="X94" s="220"/>
      <c r="Y94" s="220"/>
      <c r="Z94" s="220"/>
      <c r="AA94" s="220"/>
      <c r="AB94" s="220"/>
      <c r="AC94" s="220"/>
    </row>
    <row r="95" spans="1:29" ht="15" customHeight="1">
      <c r="A95" s="39" t="s">
        <v>148</v>
      </c>
      <c r="B95" s="30"/>
      <c r="C95" s="41"/>
      <c r="D95" s="30"/>
      <c r="E95" s="30">
        <f>SUM(E70:E94)</f>
        <v>0</v>
      </c>
      <c r="F95" s="30">
        <f t="shared" ref="F95:P95" si="17">SUM(F70:F94)</f>
        <v>0</v>
      </c>
      <c r="G95" s="30">
        <f t="shared" si="17"/>
        <v>0</v>
      </c>
      <c r="H95" s="30">
        <f t="shared" si="17"/>
        <v>0</v>
      </c>
      <c r="I95" s="30">
        <f t="shared" si="17"/>
        <v>0</v>
      </c>
      <c r="J95" s="30">
        <f t="shared" si="17"/>
        <v>0</v>
      </c>
      <c r="K95" s="30">
        <f t="shared" si="17"/>
        <v>0</v>
      </c>
      <c r="L95" s="30">
        <f t="shared" si="17"/>
        <v>0</v>
      </c>
      <c r="M95" s="30">
        <f t="shared" si="17"/>
        <v>0</v>
      </c>
      <c r="N95" s="30">
        <f t="shared" si="17"/>
        <v>0</v>
      </c>
      <c r="O95" s="30">
        <f t="shared" si="17"/>
        <v>0</v>
      </c>
      <c r="P95" s="30">
        <f t="shared" si="17"/>
        <v>0</v>
      </c>
      <c r="Q95" s="30">
        <f>+SUM(E95:P95)</f>
        <v>0</v>
      </c>
      <c r="R95" s="30">
        <f>SUM(R70:R94)</f>
        <v>0</v>
      </c>
      <c r="S95" s="30">
        <f>SUM(S70:S94)</f>
        <v>0</v>
      </c>
    </row>
    <row r="96" spans="1:29" ht="15" hidden="1" customHeight="1" outlineLevel="1">
      <c r="A96" s="42" t="s">
        <v>149</v>
      </c>
      <c r="B96" s="42" t="s">
        <v>150</v>
      </c>
      <c r="C96" s="42">
        <f t="shared" ref="C96:C116" si="18">C70</f>
        <v>0</v>
      </c>
      <c r="D96" s="30"/>
      <c r="E96" s="30">
        <f t="shared" ref="E96:F100" si="19">E70*(1+$B70)</f>
        <v>0</v>
      </c>
      <c r="F96" s="30">
        <f t="shared" si="19"/>
        <v>0</v>
      </c>
      <c r="G96" s="30">
        <f t="shared" ref="G96:P96" si="20">G70*(1+$B70)</f>
        <v>0</v>
      </c>
      <c r="H96" s="30">
        <f t="shared" si="20"/>
        <v>0</v>
      </c>
      <c r="I96" s="30">
        <f t="shared" si="20"/>
        <v>0</v>
      </c>
      <c r="J96" s="30">
        <f t="shared" si="20"/>
        <v>0</v>
      </c>
      <c r="K96" s="30">
        <f t="shared" si="20"/>
        <v>0</v>
      </c>
      <c r="L96" s="30">
        <f t="shared" si="20"/>
        <v>0</v>
      </c>
      <c r="M96" s="30">
        <f t="shared" si="20"/>
        <v>0</v>
      </c>
      <c r="N96" s="30">
        <f t="shared" si="20"/>
        <v>0</v>
      </c>
      <c r="O96" s="30">
        <f t="shared" si="20"/>
        <v>0</v>
      </c>
      <c r="P96" s="30">
        <f t="shared" si="20"/>
        <v>0</v>
      </c>
      <c r="Q96" s="30">
        <f>+SUM(E96:P96)</f>
        <v>0</v>
      </c>
      <c r="R96" s="30">
        <f t="shared" si="16"/>
        <v>0</v>
      </c>
      <c r="S96" s="30">
        <f t="shared" si="16"/>
        <v>0</v>
      </c>
    </row>
    <row r="97" spans="1:19" hidden="1" outlineLevel="1">
      <c r="A97" s="42" t="s">
        <v>151</v>
      </c>
      <c r="B97" s="42" t="s">
        <v>150</v>
      </c>
      <c r="C97" s="42">
        <f t="shared" si="18"/>
        <v>0</v>
      </c>
      <c r="D97" s="30"/>
      <c r="E97" s="30">
        <f t="shared" si="19"/>
        <v>0</v>
      </c>
      <c r="F97" s="30">
        <f t="shared" si="19"/>
        <v>0</v>
      </c>
      <c r="G97" s="30">
        <f t="shared" ref="G97:P97" si="21">G71*(1+$B71)</f>
        <v>0</v>
      </c>
      <c r="H97" s="30">
        <f t="shared" si="21"/>
        <v>0</v>
      </c>
      <c r="I97" s="30">
        <f t="shared" si="21"/>
        <v>0</v>
      </c>
      <c r="J97" s="30">
        <f t="shared" si="21"/>
        <v>0</v>
      </c>
      <c r="K97" s="30">
        <f t="shared" si="21"/>
        <v>0</v>
      </c>
      <c r="L97" s="30">
        <f t="shared" si="21"/>
        <v>0</v>
      </c>
      <c r="M97" s="30">
        <f t="shared" si="21"/>
        <v>0</v>
      </c>
      <c r="N97" s="30">
        <f t="shared" si="21"/>
        <v>0</v>
      </c>
      <c r="O97" s="30">
        <f t="shared" si="21"/>
        <v>0</v>
      </c>
      <c r="P97" s="30">
        <f t="shared" si="21"/>
        <v>0</v>
      </c>
      <c r="Q97" s="30">
        <f t="shared" ref="Q97:Q100" si="22">+SUM(E97:P97)</f>
        <v>0</v>
      </c>
      <c r="R97" s="30">
        <f t="shared" si="16"/>
        <v>0</v>
      </c>
      <c r="S97" s="30">
        <f t="shared" si="16"/>
        <v>0</v>
      </c>
    </row>
    <row r="98" spans="1:19" hidden="1" outlineLevel="1">
      <c r="A98" s="42" t="s">
        <v>152</v>
      </c>
      <c r="B98" s="42" t="s">
        <v>150</v>
      </c>
      <c r="C98" s="42">
        <f t="shared" si="18"/>
        <v>0</v>
      </c>
      <c r="D98" s="30"/>
      <c r="E98" s="30">
        <f t="shared" si="19"/>
        <v>0</v>
      </c>
      <c r="F98" s="30">
        <f t="shared" si="19"/>
        <v>0</v>
      </c>
      <c r="G98" s="30">
        <f t="shared" ref="G98:P98" si="23">G72*(1+$B72)</f>
        <v>0</v>
      </c>
      <c r="H98" s="30">
        <f t="shared" si="23"/>
        <v>0</v>
      </c>
      <c r="I98" s="30">
        <f t="shared" si="23"/>
        <v>0</v>
      </c>
      <c r="J98" s="30">
        <f t="shared" si="23"/>
        <v>0</v>
      </c>
      <c r="K98" s="30">
        <f t="shared" si="23"/>
        <v>0</v>
      </c>
      <c r="L98" s="30">
        <f t="shared" si="23"/>
        <v>0</v>
      </c>
      <c r="M98" s="30">
        <f t="shared" si="23"/>
        <v>0</v>
      </c>
      <c r="N98" s="30">
        <f t="shared" si="23"/>
        <v>0</v>
      </c>
      <c r="O98" s="30">
        <f t="shared" si="23"/>
        <v>0</v>
      </c>
      <c r="P98" s="30">
        <f t="shared" si="23"/>
        <v>0</v>
      </c>
      <c r="Q98" s="30">
        <f t="shared" si="22"/>
        <v>0</v>
      </c>
      <c r="R98" s="30">
        <f t="shared" si="16"/>
        <v>0</v>
      </c>
      <c r="S98" s="30">
        <f t="shared" si="16"/>
        <v>0</v>
      </c>
    </row>
    <row r="99" spans="1:19" hidden="1" outlineLevel="1">
      <c r="A99" s="42" t="s">
        <v>153</v>
      </c>
      <c r="B99" s="42" t="s">
        <v>150</v>
      </c>
      <c r="C99" s="42">
        <f t="shared" si="18"/>
        <v>0</v>
      </c>
      <c r="D99" s="30"/>
      <c r="E99" s="30">
        <f t="shared" si="19"/>
        <v>0</v>
      </c>
      <c r="F99" s="30">
        <f t="shared" si="19"/>
        <v>0</v>
      </c>
      <c r="G99" s="30">
        <f t="shared" ref="G99:P99" si="24">G73*(1+$B73)</f>
        <v>0</v>
      </c>
      <c r="H99" s="30">
        <f t="shared" si="24"/>
        <v>0</v>
      </c>
      <c r="I99" s="30">
        <f t="shared" si="24"/>
        <v>0</v>
      </c>
      <c r="J99" s="30">
        <f t="shared" si="24"/>
        <v>0</v>
      </c>
      <c r="K99" s="30">
        <f t="shared" si="24"/>
        <v>0</v>
      </c>
      <c r="L99" s="30">
        <f t="shared" si="24"/>
        <v>0</v>
      </c>
      <c r="M99" s="30">
        <f t="shared" si="24"/>
        <v>0</v>
      </c>
      <c r="N99" s="30">
        <f t="shared" si="24"/>
        <v>0</v>
      </c>
      <c r="O99" s="30">
        <f t="shared" si="24"/>
        <v>0</v>
      </c>
      <c r="P99" s="30">
        <f t="shared" si="24"/>
        <v>0</v>
      </c>
      <c r="Q99" s="30">
        <f t="shared" si="22"/>
        <v>0</v>
      </c>
      <c r="R99" s="30">
        <f t="shared" si="16"/>
        <v>0</v>
      </c>
      <c r="S99" s="30">
        <f t="shared" si="16"/>
        <v>0</v>
      </c>
    </row>
    <row r="100" spans="1:19" hidden="1" outlineLevel="1">
      <c r="A100" s="42" t="s">
        <v>154</v>
      </c>
      <c r="B100" s="42" t="s">
        <v>150</v>
      </c>
      <c r="C100" s="42">
        <f t="shared" si="18"/>
        <v>0</v>
      </c>
      <c r="D100" s="30"/>
      <c r="E100" s="30">
        <f t="shared" si="19"/>
        <v>0</v>
      </c>
      <c r="F100" s="30">
        <f t="shared" si="19"/>
        <v>0</v>
      </c>
      <c r="G100" s="30">
        <f t="shared" ref="G100:P100" si="25">G74*(1+$B74)</f>
        <v>0</v>
      </c>
      <c r="H100" s="30">
        <f t="shared" si="25"/>
        <v>0</v>
      </c>
      <c r="I100" s="30">
        <f t="shared" si="25"/>
        <v>0</v>
      </c>
      <c r="J100" s="30">
        <f t="shared" si="25"/>
        <v>0</v>
      </c>
      <c r="K100" s="30">
        <f t="shared" si="25"/>
        <v>0</v>
      </c>
      <c r="L100" s="30">
        <f t="shared" si="25"/>
        <v>0</v>
      </c>
      <c r="M100" s="30">
        <f t="shared" si="25"/>
        <v>0</v>
      </c>
      <c r="N100" s="30">
        <f t="shared" si="25"/>
        <v>0</v>
      </c>
      <c r="O100" s="30">
        <f t="shared" si="25"/>
        <v>0</v>
      </c>
      <c r="P100" s="30">
        <f t="shared" si="25"/>
        <v>0</v>
      </c>
      <c r="Q100" s="30">
        <f t="shared" si="22"/>
        <v>0</v>
      </c>
      <c r="R100" s="30">
        <f t="shared" si="16"/>
        <v>0</v>
      </c>
      <c r="S100" s="30">
        <f t="shared" si="16"/>
        <v>0</v>
      </c>
    </row>
    <row r="101" spans="1:19" hidden="1" outlineLevel="1">
      <c r="A101" s="42" t="s">
        <v>155</v>
      </c>
      <c r="B101" s="42" t="s">
        <v>150</v>
      </c>
      <c r="C101" s="42">
        <f t="shared" si="18"/>
        <v>0</v>
      </c>
      <c r="D101" s="30"/>
      <c r="E101" s="30">
        <f>E75*(1+$B75)</f>
        <v>0</v>
      </c>
      <c r="F101" s="30">
        <f t="shared" ref="F101:P101" si="26">F75*(1+$B75)</f>
        <v>0</v>
      </c>
      <c r="G101" s="30">
        <f t="shared" si="26"/>
        <v>0</v>
      </c>
      <c r="H101" s="30">
        <f t="shared" si="26"/>
        <v>0</v>
      </c>
      <c r="I101" s="30">
        <f t="shared" si="26"/>
        <v>0</v>
      </c>
      <c r="J101" s="30">
        <f t="shared" si="26"/>
        <v>0</v>
      </c>
      <c r="K101" s="30">
        <f t="shared" si="26"/>
        <v>0</v>
      </c>
      <c r="L101" s="30">
        <f t="shared" si="26"/>
        <v>0</v>
      </c>
      <c r="M101" s="30">
        <f t="shared" si="26"/>
        <v>0</v>
      </c>
      <c r="N101" s="30">
        <f t="shared" si="26"/>
        <v>0</v>
      </c>
      <c r="O101" s="30">
        <f>O75*(1+$B75)</f>
        <v>0</v>
      </c>
      <c r="P101" s="30">
        <f t="shared" si="26"/>
        <v>0</v>
      </c>
      <c r="Q101" s="30">
        <f>+SUM(E101:P101)</f>
        <v>0</v>
      </c>
      <c r="R101" s="30">
        <f t="shared" si="16"/>
        <v>0</v>
      </c>
      <c r="S101" s="30">
        <f t="shared" si="16"/>
        <v>0</v>
      </c>
    </row>
    <row r="102" spans="1:19" hidden="1" outlineLevel="1">
      <c r="A102" s="42" t="s">
        <v>156</v>
      </c>
      <c r="B102" s="42" t="s">
        <v>150</v>
      </c>
      <c r="C102" s="42"/>
      <c r="D102" s="30"/>
      <c r="E102" s="30">
        <f>G230</f>
        <v>0</v>
      </c>
      <c r="F102" s="30">
        <f t="shared" ref="F102:P102" si="27">H230</f>
        <v>0</v>
      </c>
      <c r="G102" s="30">
        <f t="shared" si="27"/>
        <v>0</v>
      </c>
      <c r="H102" s="30">
        <f t="shared" si="27"/>
        <v>0</v>
      </c>
      <c r="I102" s="30">
        <f t="shared" si="27"/>
        <v>0</v>
      </c>
      <c r="J102" s="30">
        <f t="shared" si="27"/>
        <v>0</v>
      </c>
      <c r="K102" s="30">
        <f t="shared" si="27"/>
        <v>0</v>
      </c>
      <c r="L102" s="30">
        <f t="shared" si="27"/>
        <v>0</v>
      </c>
      <c r="M102" s="30">
        <f t="shared" si="27"/>
        <v>0</v>
      </c>
      <c r="N102" s="30">
        <f t="shared" si="27"/>
        <v>0</v>
      </c>
      <c r="O102" s="30">
        <f t="shared" si="27"/>
        <v>0</v>
      </c>
      <c r="P102" s="30">
        <f t="shared" si="27"/>
        <v>0</v>
      </c>
      <c r="Q102" s="30">
        <f>+SUM(E102:P102)</f>
        <v>0</v>
      </c>
      <c r="R102" s="30">
        <f t="shared" si="16"/>
        <v>0</v>
      </c>
      <c r="S102" s="30">
        <f t="shared" si="16"/>
        <v>0</v>
      </c>
    </row>
    <row r="103" spans="1:19" hidden="1" outlineLevel="1">
      <c r="A103" s="42" t="s">
        <v>157</v>
      </c>
      <c r="B103" s="42" t="s">
        <v>150</v>
      </c>
      <c r="C103" s="42">
        <f t="shared" si="18"/>
        <v>0</v>
      </c>
      <c r="D103" s="30"/>
      <c r="E103" s="30">
        <f t="shared" ref="E103:P103" si="28">E77*(1+$B77)</f>
        <v>0</v>
      </c>
      <c r="F103" s="30">
        <f t="shared" si="28"/>
        <v>0</v>
      </c>
      <c r="G103" s="30">
        <f t="shared" si="28"/>
        <v>0</v>
      </c>
      <c r="H103" s="30">
        <f t="shared" si="28"/>
        <v>0</v>
      </c>
      <c r="I103" s="30">
        <f t="shared" si="28"/>
        <v>0</v>
      </c>
      <c r="J103" s="30">
        <f t="shared" si="28"/>
        <v>0</v>
      </c>
      <c r="K103" s="30">
        <f t="shared" si="28"/>
        <v>0</v>
      </c>
      <c r="L103" s="30">
        <f t="shared" si="28"/>
        <v>0</v>
      </c>
      <c r="M103" s="30">
        <f t="shared" si="28"/>
        <v>0</v>
      </c>
      <c r="N103" s="30">
        <f t="shared" si="28"/>
        <v>0</v>
      </c>
      <c r="O103" s="30">
        <f t="shared" si="28"/>
        <v>0</v>
      </c>
      <c r="P103" s="30">
        <f t="shared" si="28"/>
        <v>0</v>
      </c>
      <c r="Q103" s="30">
        <f t="shared" ref="Q103:Q116" si="29">+SUM(E103:P103)</f>
        <v>0</v>
      </c>
      <c r="R103" s="30">
        <f t="shared" si="16"/>
        <v>0</v>
      </c>
      <c r="S103" s="30">
        <f t="shared" si="16"/>
        <v>0</v>
      </c>
    </row>
    <row r="104" spans="1:19" hidden="1" outlineLevel="1">
      <c r="A104" s="42" t="s">
        <v>158</v>
      </c>
      <c r="B104" s="42" t="s">
        <v>150</v>
      </c>
      <c r="C104" s="42">
        <f t="shared" si="18"/>
        <v>0</v>
      </c>
      <c r="D104" s="30"/>
      <c r="E104" s="30">
        <f t="shared" ref="E104:P104" si="30">E78*(1+$B78)</f>
        <v>0</v>
      </c>
      <c r="F104" s="30">
        <f t="shared" si="30"/>
        <v>0</v>
      </c>
      <c r="G104" s="30">
        <f t="shared" si="30"/>
        <v>0</v>
      </c>
      <c r="H104" s="30">
        <f t="shared" si="30"/>
        <v>0</v>
      </c>
      <c r="I104" s="30">
        <f t="shared" si="30"/>
        <v>0</v>
      </c>
      <c r="J104" s="30">
        <f t="shared" si="30"/>
        <v>0</v>
      </c>
      <c r="K104" s="30">
        <f t="shared" si="30"/>
        <v>0</v>
      </c>
      <c r="L104" s="30">
        <f t="shared" si="30"/>
        <v>0</v>
      </c>
      <c r="M104" s="30">
        <f t="shared" si="30"/>
        <v>0</v>
      </c>
      <c r="N104" s="30">
        <f t="shared" si="30"/>
        <v>0</v>
      </c>
      <c r="O104" s="30">
        <f t="shared" si="30"/>
        <v>0</v>
      </c>
      <c r="P104" s="30">
        <f t="shared" si="30"/>
        <v>0</v>
      </c>
      <c r="Q104" s="30">
        <f t="shared" si="29"/>
        <v>0</v>
      </c>
      <c r="R104" s="30">
        <f t="shared" si="16"/>
        <v>0</v>
      </c>
      <c r="S104" s="30">
        <f t="shared" si="16"/>
        <v>0</v>
      </c>
    </row>
    <row r="105" spans="1:19" hidden="1" outlineLevel="1">
      <c r="A105" s="42" t="s">
        <v>159</v>
      </c>
      <c r="B105" s="42" t="s">
        <v>150</v>
      </c>
      <c r="C105" s="42">
        <f t="shared" si="18"/>
        <v>0</v>
      </c>
      <c r="D105" s="30"/>
      <c r="E105" s="30">
        <f t="shared" ref="E105:P105" si="31">E79*(1+$B79)</f>
        <v>0</v>
      </c>
      <c r="F105" s="30">
        <f t="shared" si="31"/>
        <v>0</v>
      </c>
      <c r="G105" s="30">
        <f t="shared" si="31"/>
        <v>0</v>
      </c>
      <c r="H105" s="30">
        <f t="shared" si="31"/>
        <v>0</v>
      </c>
      <c r="I105" s="30">
        <f t="shared" si="31"/>
        <v>0</v>
      </c>
      <c r="J105" s="30">
        <f t="shared" si="31"/>
        <v>0</v>
      </c>
      <c r="K105" s="30">
        <f t="shared" si="31"/>
        <v>0</v>
      </c>
      <c r="L105" s="30">
        <f t="shared" si="31"/>
        <v>0</v>
      </c>
      <c r="M105" s="30">
        <f t="shared" si="31"/>
        <v>0</v>
      </c>
      <c r="N105" s="30">
        <f t="shared" si="31"/>
        <v>0</v>
      </c>
      <c r="O105" s="30">
        <f t="shared" si="31"/>
        <v>0</v>
      </c>
      <c r="P105" s="30">
        <f t="shared" si="31"/>
        <v>0</v>
      </c>
      <c r="Q105" s="30">
        <f t="shared" si="29"/>
        <v>0</v>
      </c>
      <c r="R105" s="30">
        <f t="shared" si="16"/>
        <v>0</v>
      </c>
      <c r="S105" s="30">
        <f t="shared" si="16"/>
        <v>0</v>
      </c>
    </row>
    <row r="106" spans="1:19" hidden="1" outlineLevel="1">
      <c r="A106" s="42" t="s">
        <v>160</v>
      </c>
      <c r="B106" s="42" t="s">
        <v>150</v>
      </c>
      <c r="C106" s="42">
        <f t="shared" si="18"/>
        <v>0</v>
      </c>
      <c r="D106" s="30"/>
      <c r="E106" s="30">
        <f t="shared" ref="E106:P106" si="32">E80*(1+$B80)</f>
        <v>0</v>
      </c>
      <c r="F106" s="30">
        <f t="shared" si="32"/>
        <v>0</v>
      </c>
      <c r="G106" s="30">
        <f t="shared" si="32"/>
        <v>0</v>
      </c>
      <c r="H106" s="30">
        <f t="shared" si="32"/>
        <v>0</v>
      </c>
      <c r="I106" s="30">
        <f t="shared" si="32"/>
        <v>0</v>
      </c>
      <c r="J106" s="30">
        <f t="shared" si="32"/>
        <v>0</v>
      </c>
      <c r="K106" s="30">
        <f t="shared" si="32"/>
        <v>0</v>
      </c>
      <c r="L106" s="30">
        <f t="shared" si="32"/>
        <v>0</v>
      </c>
      <c r="M106" s="30">
        <f t="shared" si="32"/>
        <v>0</v>
      </c>
      <c r="N106" s="30">
        <f t="shared" si="32"/>
        <v>0</v>
      </c>
      <c r="O106" s="30">
        <f t="shared" si="32"/>
        <v>0</v>
      </c>
      <c r="P106" s="30">
        <f t="shared" si="32"/>
        <v>0</v>
      </c>
      <c r="Q106" s="30">
        <f t="shared" si="29"/>
        <v>0</v>
      </c>
      <c r="R106" s="30">
        <f t="shared" si="16"/>
        <v>0</v>
      </c>
      <c r="S106" s="30">
        <f t="shared" si="16"/>
        <v>0</v>
      </c>
    </row>
    <row r="107" spans="1:19" hidden="1" outlineLevel="1">
      <c r="A107" s="42" t="s">
        <v>161</v>
      </c>
      <c r="B107" s="42" t="s">
        <v>150</v>
      </c>
      <c r="C107" s="42">
        <f t="shared" si="18"/>
        <v>0</v>
      </c>
      <c r="D107" s="30"/>
      <c r="E107" s="30">
        <f t="shared" ref="E107:P107" si="33">E81*(1+$B81)</f>
        <v>0</v>
      </c>
      <c r="F107" s="30">
        <f t="shared" si="33"/>
        <v>0</v>
      </c>
      <c r="G107" s="30">
        <f t="shared" si="33"/>
        <v>0</v>
      </c>
      <c r="H107" s="30">
        <f t="shared" si="33"/>
        <v>0</v>
      </c>
      <c r="I107" s="30">
        <f t="shared" si="33"/>
        <v>0</v>
      </c>
      <c r="J107" s="30">
        <f t="shared" si="33"/>
        <v>0</v>
      </c>
      <c r="K107" s="30">
        <f t="shared" si="33"/>
        <v>0</v>
      </c>
      <c r="L107" s="30">
        <f t="shared" si="33"/>
        <v>0</v>
      </c>
      <c r="M107" s="30">
        <f t="shared" si="33"/>
        <v>0</v>
      </c>
      <c r="N107" s="30">
        <f t="shared" si="33"/>
        <v>0</v>
      </c>
      <c r="O107" s="30">
        <f t="shared" si="33"/>
        <v>0</v>
      </c>
      <c r="P107" s="30">
        <f t="shared" si="33"/>
        <v>0</v>
      </c>
      <c r="Q107" s="30">
        <f t="shared" si="29"/>
        <v>0</v>
      </c>
      <c r="R107" s="30">
        <f t="shared" si="16"/>
        <v>0</v>
      </c>
      <c r="S107" s="30">
        <f t="shared" si="16"/>
        <v>0</v>
      </c>
    </row>
    <row r="108" spans="1:19" hidden="1" outlineLevel="1">
      <c r="A108" s="42" t="s">
        <v>162</v>
      </c>
      <c r="B108" s="42" t="s">
        <v>150</v>
      </c>
      <c r="C108" s="42">
        <f t="shared" si="18"/>
        <v>0</v>
      </c>
      <c r="D108" s="30"/>
      <c r="E108" s="30">
        <f t="shared" ref="E108:P108" si="34">E82*(1+$B82)</f>
        <v>0</v>
      </c>
      <c r="F108" s="30">
        <f t="shared" si="34"/>
        <v>0</v>
      </c>
      <c r="G108" s="30">
        <f t="shared" si="34"/>
        <v>0</v>
      </c>
      <c r="H108" s="30">
        <f t="shared" si="34"/>
        <v>0</v>
      </c>
      <c r="I108" s="30">
        <f t="shared" si="34"/>
        <v>0</v>
      </c>
      <c r="J108" s="30">
        <f t="shared" si="34"/>
        <v>0</v>
      </c>
      <c r="K108" s="30">
        <f t="shared" si="34"/>
        <v>0</v>
      </c>
      <c r="L108" s="30">
        <f t="shared" si="34"/>
        <v>0</v>
      </c>
      <c r="M108" s="30">
        <f t="shared" si="34"/>
        <v>0</v>
      </c>
      <c r="N108" s="30">
        <f t="shared" si="34"/>
        <v>0</v>
      </c>
      <c r="O108" s="30">
        <f t="shared" si="34"/>
        <v>0</v>
      </c>
      <c r="P108" s="30">
        <f t="shared" si="34"/>
        <v>0</v>
      </c>
      <c r="Q108" s="30">
        <f>+SUM(E108:P108)</f>
        <v>0</v>
      </c>
      <c r="R108" s="30">
        <f t="shared" si="16"/>
        <v>0</v>
      </c>
      <c r="S108" s="30">
        <f t="shared" si="16"/>
        <v>0</v>
      </c>
    </row>
    <row r="109" spans="1:19" hidden="1" outlineLevel="1">
      <c r="A109" s="42" t="s">
        <v>163</v>
      </c>
      <c r="B109" s="42" t="s">
        <v>150</v>
      </c>
      <c r="C109" s="42">
        <f t="shared" si="18"/>
        <v>0</v>
      </c>
      <c r="D109" s="30"/>
      <c r="E109" s="30">
        <f t="shared" ref="E109:P109" si="35">E83*(1+$B83)</f>
        <v>0</v>
      </c>
      <c r="F109" s="30">
        <f t="shared" si="35"/>
        <v>0</v>
      </c>
      <c r="G109" s="30">
        <f t="shared" si="35"/>
        <v>0</v>
      </c>
      <c r="H109" s="30">
        <f t="shared" si="35"/>
        <v>0</v>
      </c>
      <c r="I109" s="30">
        <f t="shared" si="35"/>
        <v>0</v>
      </c>
      <c r="J109" s="30">
        <f t="shared" si="35"/>
        <v>0</v>
      </c>
      <c r="K109" s="30">
        <f t="shared" si="35"/>
        <v>0</v>
      </c>
      <c r="L109" s="30">
        <f t="shared" si="35"/>
        <v>0</v>
      </c>
      <c r="M109" s="30">
        <f t="shared" si="35"/>
        <v>0</v>
      </c>
      <c r="N109" s="30">
        <f t="shared" si="35"/>
        <v>0</v>
      </c>
      <c r="O109" s="30">
        <f t="shared" si="35"/>
        <v>0</v>
      </c>
      <c r="P109" s="30">
        <f t="shared" si="35"/>
        <v>0</v>
      </c>
      <c r="Q109" s="30">
        <f t="shared" si="29"/>
        <v>0</v>
      </c>
      <c r="R109" s="30">
        <f t="shared" si="16"/>
        <v>0</v>
      </c>
      <c r="S109" s="30">
        <f t="shared" si="16"/>
        <v>0</v>
      </c>
    </row>
    <row r="110" spans="1:19" hidden="1" outlineLevel="1">
      <c r="A110" s="42" t="s">
        <v>164</v>
      </c>
      <c r="B110" s="42" t="s">
        <v>150</v>
      </c>
      <c r="C110" s="42">
        <f t="shared" si="18"/>
        <v>0</v>
      </c>
      <c r="D110" s="30"/>
      <c r="E110" s="30">
        <f t="shared" ref="E110:P110" si="36">E84*(1+$B84)</f>
        <v>0</v>
      </c>
      <c r="F110" s="30">
        <f t="shared" si="36"/>
        <v>0</v>
      </c>
      <c r="G110" s="30">
        <f t="shared" si="36"/>
        <v>0</v>
      </c>
      <c r="H110" s="30">
        <f t="shared" si="36"/>
        <v>0</v>
      </c>
      <c r="I110" s="30">
        <f t="shared" si="36"/>
        <v>0</v>
      </c>
      <c r="J110" s="30">
        <f t="shared" si="36"/>
        <v>0</v>
      </c>
      <c r="K110" s="30">
        <f t="shared" si="36"/>
        <v>0</v>
      </c>
      <c r="L110" s="30">
        <f t="shared" si="36"/>
        <v>0</v>
      </c>
      <c r="M110" s="30">
        <f t="shared" si="36"/>
        <v>0</v>
      </c>
      <c r="N110" s="30">
        <f t="shared" si="36"/>
        <v>0</v>
      </c>
      <c r="O110" s="30">
        <f t="shared" si="36"/>
        <v>0</v>
      </c>
      <c r="P110" s="30">
        <f t="shared" si="36"/>
        <v>0</v>
      </c>
      <c r="Q110" s="30">
        <f t="shared" si="29"/>
        <v>0</v>
      </c>
      <c r="R110" s="30">
        <f t="shared" si="16"/>
        <v>0</v>
      </c>
      <c r="S110" s="30">
        <f t="shared" si="16"/>
        <v>0</v>
      </c>
    </row>
    <row r="111" spans="1:19" hidden="1" outlineLevel="1">
      <c r="A111" s="42" t="s">
        <v>165</v>
      </c>
      <c r="B111" s="42" t="s">
        <v>150</v>
      </c>
      <c r="C111" s="42">
        <f t="shared" si="18"/>
        <v>0</v>
      </c>
      <c r="D111" s="30"/>
      <c r="E111" s="30">
        <f t="shared" ref="E111:P111" si="37">E85*(1+$B85)</f>
        <v>0</v>
      </c>
      <c r="F111" s="30">
        <f t="shared" si="37"/>
        <v>0</v>
      </c>
      <c r="G111" s="30">
        <f t="shared" si="37"/>
        <v>0</v>
      </c>
      <c r="H111" s="30">
        <f t="shared" si="37"/>
        <v>0</v>
      </c>
      <c r="I111" s="30">
        <f t="shared" si="37"/>
        <v>0</v>
      </c>
      <c r="J111" s="30">
        <f t="shared" si="37"/>
        <v>0</v>
      </c>
      <c r="K111" s="30">
        <f t="shared" si="37"/>
        <v>0</v>
      </c>
      <c r="L111" s="30">
        <f t="shared" si="37"/>
        <v>0</v>
      </c>
      <c r="M111" s="30">
        <f t="shared" si="37"/>
        <v>0</v>
      </c>
      <c r="N111" s="30">
        <f t="shared" si="37"/>
        <v>0</v>
      </c>
      <c r="O111" s="30">
        <f t="shared" si="37"/>
        <v>0</v>
      </c>
      <c r="P111" s="30">
        <f t="shared" si="37"/>
        <v>0</v>
      </c>
      <c r="Q111" s="30">
        <f t="shared" si="29"/>
        <v>0</v>
      </c>
      <c r="R111" s="30">
        <f t="shared" si="16"/>
        <v>0</v>
      </c>
      <c r="S111" s="30">
        <f t="shared" si="16"/>
        <v>0</v>
      </c>
    </row>
    <row r="112" spans="1:19" ht="15" hidden="1" customHeight="1" outlineLevel="1">
      <c r="A112" s="42" t="s">
        <v>166</v>
      </c>
      <c r="B112" s="42" t="s">
        <v>150</v>
      </c>
      <c r="C112" s="42">
        <f t="shared" si="18"/>
        <v>0</v>
      </c>
      <c r="D112" s="30"/>
      <c r="E112" s="30">
        <f t="shared" ref="E112:P112" si="38">E86*(1+$B86)</f>
        <v>0</v>
      </c>
      <c r="F112" s="30">
        <f t="shared" si="38"/>
        <v>0</v>
      </c>
      <c r="G112" s="30">
        <f t="shared" si="38"/>
        <v>0</v>
      </c>
      <c r="H112" s="30">
        <f t="shared" si="38"/>
        <v>0</v>
      </c>
      <c r="I112" s="30">
        <f t="shared" si="38"/>
        <v>0</v>
      </c>
      <c r="J112" s="30">
        <f t="shared" si="38"/>
        <v>0</v>
      </c>
      <c r="K112" s="30">
        <f t="shared" si="38"/>
        <v>0</v>
      </c>
      <c r="L112" s="30">
        <f t="shared" si="38"/>
        <v>0</v>
      </c>
      <c r="M112" s="30">
        <f t="shared" si="38"/>
        <v>0</v>
      </c>
      <c r="N112" s="30">
        <f t="shared" si="38"/>
        <v>0</v>
      </c>
      <c r="O112" s="30">
        <f t="shared" si="38"/>
        <v>0</v>
      </c>
      <c r="P112" s="30">
        <f t="shared" si="38"/>
        <v>0</v>
      </c>
      <c r="Q112" s="30">
        <f t="shared" si="29"/>
        <v>0</v>
      </c>
      <c r="R112" s="30">
        <f t="shared" si="16"/>
        <v>0</v>
      </c>
      <c r="S112" s="30">
        <f t="shared" si="16"/>
        <v>0</v>
      </c>
    </row>
    <row r="113" spans="1:24" hidden="1" outlineLevel="1">
      <c r="A113" s="42" t="s">
        <v>167</v>
      </c>
      <c r="B113" s="42" t="s">
        <v>150</v>
      </c>
      <c r="C113" s="42">
        <f t="shared" si="18"/>
        <v>0</v>
      </c>
      <c r="D113" s="30"/>
      <c r="E113" s="30">
        <f t="shared" ref="E113:P113" si="39">E87*(1+$B87)</f>
        <v>0</v>
      </c>
      <c r="F113" s="30">
        <f t="shared" si="39"/>
        <v>0</v>
      </c>
      <c r="G113" s="30">
        <f t="shared" si="39"/>
        <v>0</v>
      </c>
      <c r="H113" s="30">
        <f t="shared" si="39"/>
        <v>0</v>
      </c>
      <c r="I113" s="30">
        <f t="shared" si="39"/>
        <v>0</v>
      </c>
      <c r="J113" s="30">
        <f t="shared" si="39"/>
        <v>0</v>
      </c>
      <c r="K113" s="30">
        <f t="shared" si="39"/>
        <v>0</v>
      </c>
      <c r="L113" s="30">
        <f t="shared" si="39"/>
        <v>0</v>
      </c>
      <c r="M113" s="30">
        <f t="shared" si="39"/>
        <v>0</v>
      </c>
      <c r="N113" s="30">
        <f t="shared" si="39"/>
        <v>0</v>
      </c>
      <c r="O113" s="30">
        <f t="shared" si="39"/>
        <v>0</v>
      </c>
      <c r="P113" s="30">
        <f t="shared" si="39"/>
        <v>0</v>
      </c>
      <c r="Q113" s="30">
        <f t="shared" si="29"/>
        <v>0</v>
      </c>
      <c r="R113" s="30">
        <f t="shared" si="16"/>
        <v>0</v>
      </c>
      <c r="S113" s="30">
        <f t="shared" si="16"/>
        <v>0</v>
      </c>
    </row>
    <row r="114" spans="1:24" hidden="1" outlineLevel="1">
      <c r="A114" s="42" t="s">
        <v>168</v>
      </c>
      <c r="B114" s="42" t="s">
        <v>150</v>
      </c>
      <c r="C114" s="42">
        <f t="shared" si="18"/>
        <v>0</v>
      </c>
      <c r="D114" s="30"/>
      <c r="E114" s="30">
        <f t="shared" ref="E114:P114" si="40">E88*(1+$B88)</f>
        <v>0</v>
      </c>
      <c r="F114" s="30">
        <f t="shared" si="40"/>
        <v>0</v>
      </c>
      <c r="G114" s="30">
        <f t="shared" si="40"/>
        <v>0</v>
      </c>
      <c r="H114" s="30">
        <f t="shared" si="40"/>
        <v>0</v>
      </c>
      <c r="I114" s="30">
        <f t="shared" si="40"/>
        <v>0</v>
      </c>
      <c r="J114" s="30">
        <f t="shared" si="40"/>
        <v>0</v>
      </c>
      <c r="K114" s="30">
        <f t="shared" si="40"/>
        <v>0</v>
      </c>
      <c r="L114" s="30">
        <f t="shared" si="40"/>
        <v>0</v>
      </c>
      <c r="M114" s="30">
        <f t="shared" si="40"/>
        <v>0</v>
      </c>
      <c r="N114" s="30">
        <f t="shared" si="40"/>
        <v>0</v>
      </c>
      <c r="O114" s="30">
        <f t="shared" si="40"/>
        <v>0</v>
      </c>
      <c r="P114" s="30">
        <f t="shared" si="40"/>
        <v>0</v>
      </c>
      <c r="Q114" s="30">
        <f t="shared" si="29"/>
        <v>0</v>
      </c>
      <c r="R114" s="30">
        <f t="shared" si="16"/>
        <v>0</v>
      </c>
      <c r="S114" s="30">
        <f t="shared" si="16"/>
        <v>0</v>
      </c>
    </row>
    <row r="115" spans="1:24" hidden="1" outlineLevel="1">
      <c r="A115" s="42" t="s">
        <v>169</v>
      </c>
      <c r="B115" s="42" t="s">
        <v>150</v>
      </c>
      <c r="C115" s="42">
        <f t="shared" si="18"/>
        <v>0</v>
      </c>
      <c r="D115" s="30"/>
      <c r="E115" s="30">
        <f t="shared" ref="E115:P115" si="41">E89*(1+$B89)</f>
        <v>0</v>
      </c>
      <c r="F115" s="30">
        <f t="shared" si="41"/>
        <v>0</v>
      </c>
      <c r="G115" s="30">
        <f t="shared" si="41"/>
        <v>0</v>
      </c>
      <c r="H115" s="30">
        <f t="shared" si="41"/>
        <v>0</v>
      </c>
      <c r="I115" s="30">
        <f t="shared" si="41"/>
        <v>0</v>
      </c>
      <c r="J115" s="30">
        <f t="shared" si="41"/>
        <v>0</v>
      </c>
      <c r="K115" s="30">
        <f t="shared" si="41"/>
        <v>0</v>
      </c>
      <c r="L115" s="30">
        <f t="shared" si="41"/>
        <v>0</v>
      </c>
      <c r="M115" s="30">
        <f t="shared" si="41"/>
        <v>0</v>
      </c>
      <c r="N115" s="30">
        <f t="shared" si="41"/>
        <v>0</v>
      </c>
      <c r="O115" s="30">
        <f t="shared" si="41"/>
        <v>0</v>
      </c>
      <c r="P115" s="30">
        <f t="shared" si="41"/>
        <v>0</v>
      </c>
      <c r="Q115" s="30">
        <f>+SUM(E115:P115)</f>
        <v>0</v>
      </c>
      <c r="R115" s="30">
        <f t="shared" si="16"/>
        <v>0</v>
      </c>
      <c r="S115" s="30">
        <f t="shared" si="16"/>
        <v>0</v>
      </c>
    </row>
    <row r="116" spans="1:24" hidden="1" outlineLevel="1">
      <c r="A116" s="42" t="s">
        <v>170</v>
      </c>
      <c r="B116" s="42" t="s">
        <v>150</v>
      </c>
      <c r="C116" s="42">
        <f t="shared" si="18"/>
        <v>0</v>
      </c>
      <c r="D116" s="30"/>
      <c r="E116" s="30">
        <f t="shared" ref="E116:P116" si="42">E90*(1+$B90)</f>
        <v>0</v>
      </c>
      <c r="F116" s="30">
        <f t="shared" si="42"/>
        <v>0</v>
      </c>
      <c r="G116" s="30">
        <f t="shared" si="42"/>
        <v>0</v>
      </c>
      <c r="H116" s="30">
        <f t="shared" si="42"/>
        <v>0</v>
      </c>
      <c r="I116" s="30">
        <f t="shared" si="42"/>
        <v>0</v>
      </c>
      <c r="J116" s="30">
        <f t="shared" si="42"/>
        <v>0</v>
      </c>
      <c r="K116" s="30">
        <f t="shared" si="42"/>
        <v>0</v>
      </c>
      <c r="L116" s="30">
        <f t="shared" si="42"/>
        <v>0</v>
      </c>
      <c r="M116" s="30">
        <f t="shared" si="42"/>
        <v>0</v>
      </c>
      <c r="N116" s="30">
        <f t="shared" si="42"/>
        <v>0</v>
      </c>
      <c r="O116" s="30">
        <f t="shared" si="42"/>
        <v>0</v>
      </c>
      <c r="P116" s="30">
        <f t="shared" si="42"/>
        <v>0</v>
      </c>
      <c r="Q116" s="30">
        <f t="shared" si="29"/>
        <v>0</v>
      </c>
      <c r="R116" s="30">
        <f t="shared" si="16"/>
        <v>0</v>
      </c>
      <c r="S116" s="30">
        <f t="shared" si="16"/>
        <v>0</v>
      </c>
    </row>
    <row r="117" spans="1:24" hidden="1" outlineLevel="1">
      <c r="A117" s="42" t="s">
        <v>171</v>
      </c>
      <c r="B117" s="42"/>
      <c r="C117" s="42"/>
      <c r="D117" s="30"/>
      <c r="E117" s="30" t="str">
        <f>E91</f>
        <v/>
      </c>
      <c r="F117" s="30" t="str">
        <f t="shared" ref="F117:P117" si="43">F91</f>
        <v/>
      </c>
      <c r="G117" s="30" t="str">
        <f t="shared" si="43"/>
        <v/>
      </c>
      <c r="H117" s="30" t="str">
        <f t="shared" si="43"/>
        <v/>
      </c>
      <c r="I117" s="30" t="str">
        <f t="shared" si="43"/>
        <v/>
      </c>
      <c r="J117" s="30" t="str">
        <f t="shared" si="43"/>
        <v/>
      </c>
      <c r="K117" s="30" t="str">
        <f t="shared" si="43"/>
        <v/>
      </c>
      <c r="L117" s="30" t="str">
        <f t="shared" si="43"/>
        <v/>
      </c>
      <c r="M117" s="30" t="str">
        <f t="shared" si="43"/>
        <v/>
      </c>
      <c r="N117" s="30" t="str">
        <f t="shared" si="43"/>
        <v/>
      </c>
      <c r="O117" s="30" t="str">
        <f>O91</f>
        <v/>
      </c>
      <c r="P117" s="30" t="str">
        <f t="shared" si="43"/>
        <v/>
      </c>
      <c r="Q117" s="30">
        <f>+SUM(E117:P117)</f>
        <v>0</v>
      </c>
      <c r="R117" s="30">
        <f>R91</f>
        <v>0</v>
      </c>
      <c r="S117" s="30">
        <f>S91</f>
        <v>0</v>
      </c>
    </row>
    <row r="118" spans="1:24" hidden="1" outlineLevel="1">
      <c r="A118" s="42" t="s">
        <v>172</v>
      </c>
      <c r="B118" s="42" t="s">
        <v>150</v>
      </c>
      <c r="C118" s="42">
        <f>C92</f>
        <v>0</v>
      </c>
      <c r="D118" s="30"/>
      <c r="E118" s="30">
        <f t="shared" ref="E118:P118" si="44">E92*(1+$B92)</f>
        <v>0</v>
      </c>
      <c r="F118" s="30">
        <f t="shared" si="44"/>
        <v>0</v>
      </c>
      <c r="G118" s="30">
        <f t="shared" si="44"/>
        <v>0</v>
      </c>
      <c r="H118" s="30">
        <f t="shared" si="44"/>
        <v>0</v>
      </c>
      <c r="I118" s="30">
        <f t="shared" si="44"/>
        <v>0</v>
      </c>
      <c r="J118" s="30">
        <f t="shared" si="44"/>
        <v>0</v>
      </c>
      <c r="K118" s="30">
        <f t="shared" si="44"/>
        <v>0</v>
      </c>
      <c r="L118" s="30">
        <f t="shared" si="44"/>
        <v>0</v>
      </c>
      <c r="M118" s="30">
        <f t="shared" si="44"/>
        <v>0</v>
      </c>
      <c r="N118" s="30">
        <f t="shared" si="44"/>
        <v>0</v>
      </c>
      <c r="O118" s="30">
        <f t="shared" si="44"/>
        <v>0</v>
      </c>
      <c r="P118" s="30">
        <f t="shared" si="44"/>
        <v>0</v>
      </c>
      <c r="Q118" s="30">
        <f>+SUM(E118:P118)</f>
        <v>0</v>
      </c>
      <c r="R118" s="30">
        <f t="shared" ref="R118:S120" si="45">Q118*(1+$B$65)</f>
        <v>0</v>
      </c>
      <c r="S118" s="30">
        <f t="shared" si="45"/>
        <v>0</v>
      </c>
    </row>
    <row r="119" spans="1:24" hidden="1" outlineLevel="1">
      <c r="A119" s="42" t="s">
        <v>173</v>
      </c>
      <c r="B119" s="42" t="s">
        <v>150</v>
      </c>
      <c r="C119" s="42">
        <f>C93</f>
        <v>0</v>
      </c>
      <c r="D119" s="30"/>
      <c r="E119" s="30">
        <f t="shared" ref="E119:P119" si="46">E93*(1+$B93)</f>
        <v>0</v>
      </c>
      <c r="F119" s="30">
        <f t="shared" si="46"/>
        <v>0</v>
      </c>
      <c r="G119" s="30">
        <f t="shared" si="46"/>
        <v>0</v>
      </c>
      <c r="H119" s="30">
        <f t="shared" si="46"/>
        <v>0</v>
      </c>
      <c r="I119" s="30">
        <f t="shared" si="46"/>
        <v>0</v>
      </c>
      <c r="J119" s="30">
        <f t="shared" si="46"/>
        <v>0</v>
      </c>
      <c r="K119" s="30">
        <f t="shared" si="46"/>
        <v>0</v>
      </c>
      <c r="L119" s="30">
        <f t="shared" si="46"/>
        <v>0</v>
      </c>
      <c r="M119" s="30">
        <f t="shared" si="46"/>
        <v>0</v>
      </c>
      <c r="N119" s="30">
        <f t="shared" si="46"/>
        <v>0</v>
      </c>
      <c r="O119" s="30">
        <f t="shared" si="46"/>
        <v>0</v>
      </c>
      <c r="P119" s="30">
        <f t="shared" si="46"/>
        <v>0</v>
      </c>
      <c r="Q119" s="30">
        <f>+SUM(E119:P119)</f>
        <v>0</v>
      </c>
      <c r="R119" s="30">
        <f t="shared" si="45"/>
        <v>0</v>
      </c>
      <c r="S119" s="30">
        <f t="shared" si="45"/>
        <v>0</v>
      </c>
    </row>
    <row r="120" spans="1:24" hidden="1" outlineLevel="1">
      <c r="A120" s="42" t="s">
        <v>174</v>
      </c>
      <c r="B120" s="42" t="s">
        <v>150</v>
      </c>
      <c r="C120" s="42">
        <f>C94</f>
        <v>0</v>
      </c>
      <c r="D120" s="30"/>
      <c r="E120" s="30">
        <f t="shared" ref="E120:P120" si="47">E94*(1+$B94)</f>
        <v>0</v>
      </c>
      <c r="F120" s="30">
        <f t="shared" si="47"/>
        <v>0</v>
      </c>
      <c r="G120" s="30">
        <f t="shared" si="47"/>
        <v>0</v>
      </c>
      <c r="H120" s="30">
        <f t="shared" si="47"/>
        <v>0</v>
      </c>
      <c r="I120" s="30">
        <f t="shared" si="47"/>
        <v>0</v>
      </c>
      <c r="J120" s="30">
        <f t="shared" si="47"/>
        <v>0</v>
      </c>
      <c r="K120" s="30">
        <f t="shared" si="47"/>
        <v>0</v>
      </c>
      <c r="L120" s="30">
        <f t="shared" si="47"/>
        <v>0</v>
      </c>
      <c r="M120" s="30">
        <f t="shared" si="47"/>
        <v>0</v>
      </c>
      <c r="N120" s="30">
        <f t="shared" si="47"/>
        <v>0</v>
      </c>
      <c r="O120" s="30">
        <f t="shared" si="47"/>
        <v>0</v>
      </c>
      <c r="P120" s="30">
        <f t="shared" si="47"/>
        <v>0</v>
      </c>
      <c r="Q120" s="30">
        <f>+SUM(E120:P120)</f>
        <v>0</v>
      </c>
      <c r="R120" s="30">
        <f t="shared" si="45"/>
        <v>0</v>
      </c>
      <c r="S120" s="30">
        <f t="shared" si="45"/>
        <v>0</v>
      </c>
    </row>
    <row r="121" spans="1:24" hidden="1" outlineLevel="1">
      <c r="A121" s="42" t="s">
        <v>175</v>
      </c>
      <c r="B121" s="42" t="s">
        <v>150</v>
      </c>
      <c r="C121" s="42"/>
      <c r="D121" s="30"/>
      <c r="E121" s="30">
        <f>SUM(E96:E120)</f>
        <v>0</v>
      </c>
      <c r="F121" s="30">
        <f t="shared" ref="F121:S121" si="48">SUM(F96:F120)</f>
        <v>0</v>
      </c>
      <c r="G121" s="30">
        <f t="shared" si="48"/>
        <v>0</v>
      </c>
      <c r="H121" s="30">
        <f t="shared" si="48"/>
        <v>0</v>
      </c>
      <c r="I121" s="30">
        <f t="shared" si="48"/>
        <v>0</v>
      </c>
      <c r="J121" s="30">
        <f t="shared" si="48"/>
        <v>0</v>
      </c>
      <c r="K121" s="30">
        <f t="shared" si="48"/>
        <v>0</v>
      </c>
      <c r="L121" s="30">
        <f t="shared" si="48"/>
        <v>0</v>
      </c>
      <c r="M121" s="30">
        <f t="shared" si="48"/>
        <v>0</v>
      </c>
      <c r="N121" s="30">
        <f t="shared" si="48"/>
        <v>0</v>
      </c>
      <c r="O121" s="30">
        <f t="shared" si="48"/>
        <v>0</v>
      </c>
      <c r="P121" s="30">
        <f t="shared" si="48"/>
        <v>0</v>
      </c>
      <c r="Q121" s="30">
        <f t="shared" si="48"/>
        <v>0</v>
      </c>
      <c r="R121" s="30">
        <f t="shared" si="48"/>
        <v>0</v>
      </c>
      <c r="S121" s="30">
        <f t="shared" si="48"/>
        <v>0</v>
      </c>
    </row>
    <row r="122" spans="1:24" hidden="1" outlineLevel="1">
      <c r="A122" s="42" t="s">
        <v>176</v>
      </c>
      <c r="B122" s="42"/>
      <c r="C122" s="42"/>
      <c r="D122" s="30"/>
      <c r="E122" s="30">
        <f>E121-E95</f>
        <v>0</v>
      </c>
      <c r="F122" s="30">
        <f t="shared" ref="F122:P122" si="49">F121-F95</f>
        <v>0</v>
      </c>
      <c r="G122" s="30">
        <f t="shared" si="49"/>
        <v>0</v>
      </c>
      <c r="H122" s="30">
        <f t="shared" si="49"/>
        <v>0</v>
      </c>
      <c r="I122" s="30">
        <f t="shared" si="49"/>
        <v>0</v>
      </c>
      <c r="J122" s="30">
        <f t="shared" si="49"/>
        <v>0</v>
      </c>
      <c r="K122" s="30">
        <f t="shared" si="49"/>
        <v>0</v>
      </c>
      <c r="L122" s="30">
        <f t="shared" si="49"/>
        <v>0</v>
      </c>
      <c r="M122" s="30">
        <f t="shared" si="49"/>
        <v>0</v>
      </c>
      <c r="N122" s="30">
        <f t="shared" si="49"/>
        <v>0</v>
      </c>
      <c r="O122" s="30">
        <f t="shared" si="49"/>
        <v>0</v>
      </c>
      <c r="P122" s="30">
        <f t="shared" si="49"/>
        <v>0</v>
      </c>
      <c r="Q122" s="30">
        <f t="shared" ref="Q122" si="50">Q121-Q95</f>
        <v>0</v>
      </c>
      <c r="R122" s="30">
        <f t="shared" ref="R122" si="51">R121-R95</f>
        <v>0</v>
      </c>
      <c r="S122" s="30">
        <f t="shared" ref="S122" si="52">S121-S95</f>
        <v>0</v>
      </c>
    </row>
    <row r="123" spans="1:24" collapsed="1">
      <c r="A123" s="24"/>
      <c r="B123" s="43"/>
      <c r="C123" s="24"/>
    </row>
    <row r="124" spans="1:24">
      <c r="A124" s="24"/>
      <c r="B124" s="43"/>
      <c r="C124" s="24"/>
    </row>
    <row r="125" spans="1:24" s="23" customFormat="1" ht="28.5">
      <c r="A125" s="106" t="s">
        <v>177</v>
      </c>
    </row>
    <row r="126" spans="1:24" ht="18.75">
      <c r="C126" s="44"/>
      <c r="D126" s="44"/>
      <c r="E126" s="44"/>
      <c r="F126" s="44"/>
      <c r="G126" s="194" t="s">
        <v>178</v>
      </c>
    </row>
    <row r="128" spans="1:24" ht="18.75">
      <c r="A128" s="115"/>
      <c r="B128" s="266" t="s">
        <v>179</v>
      </c>
      <c r="C128" s="267"/>
      <c r="D128" s="107" t="s">
        <v>85</v>
      </c>
      <c r="E128" s="107" t="s">
        <v>86</v>
      </c>
      <c r="F128" s="107" t="s">
        <v>87</v>
      </c>
      <c r="G128" s="107" t="s">
        <v>88</v>
      </c>
      <c r="H128" s="107" t="s">
        <v>89</v>
      </c>
      <c r="I128" s="107" t="s">
        <v>90</v>
      </c>
      <c r="J128" s="107" t="s">
        <v>91</v>
      </c>
      <c r="K128" s="107" t="s">
        <v>92</v>
      </c>
      <c r="L128" s="107" t="s">
        <v>93</v>
      </c>
      <c r="M128" s="107" t="s">
        <v>94</v>
      </c>
      <c r="N128" s="107" t="s">
        <v>95</v>
      </c>
      <c r="O128" s="107" t="s">
        <v>96</v>
      </c>
      <c r="P128" s="107" t="s">
        <v>180</v>
      </c>
      <c r="Q128" s="107" t="s">
        <v>83</v>
      </c>
      <c r="R128" s="107" t="s">
        <v>84</v>
      </c>
      <c r="S128" s="225" t="s">
        <v>31</v>
      </c>
      <c r="T128" s="226"/>
      <c r="U128" s="226"/>
      <c r="V128" s="226"/>
      <c r="W128" s="226"/>
      <c r="X128" s="226"/>
    </row>
    <row r="129" spans="1:24" ht="21.75" customHeight="1">
      <c r="A129" s="115"/>
      <c r="B129" s="242" t="s">
        <v>181</v>
      </c>
      <c r="C129" s="243"/>
      <c r="D129" s="58"/>
      <c r="E129" s="58">
        <v>0</v>
      </c>
      <c r="F129" s="58">
        <v>0</v>
      </c>
      <c r="G129" s="58">
        <v>0</v>
      </c>
      <c r="H129" s="58">
        <v>0</v>
      </c>
      <c r="I129" s="58">
        <v>0</v>
      </c>
      <c r="J129" s="58">
        <v>0</v>
      </c>
      <c r="K129" s="58">
        <v>0</v>
      </c>
      <c r="L129" s="58">
        <v>0</v>
      </c>
      <c r="M129" s="58">
        <v>0</v>
      </c>
      <c r="N129" s="58">
        <v>0</v>
      </c>
      <c r="O129" s="58">
        <v>0</v>
      </c>
      <c r="P129" s="30">
        <f>SUM(D129:O129)</f>
        <v>0</v>
      </c>
      <c r="Q129" s="58">
        <f>P129</f>
        <v>0</v>
      </c>
      <c r="R129" s="58">
        <f>Q129</f>
        <v>0</v>
      </c>
      <c r="S129" s="251" t="s">
        <v>182</v>
      </c>
      <c r="T129" s="237"/>
      <c r="U129" s="237"/>
      <c r="V129" s="237"/>
      <c r="W129" s="237"/>
      <c r="X129" s="237"/>
    </row>
    <row r="130" spans="1:24" ht="18.75">
      <c r="A130" s="115"/>
      <c r="B130" s="242" t="s">
        <v>183</v>
      </c>
      <c r="C130" s="243"/>
      <c r="D130" s="58"/>
      <c r="E130" s="58">
        <v>0</v>
      </c>
      <c r="F130" s="58">
        <v>0</v>
      </c>
      <c r="G130" s="58">
        <v>0</v>
      </c>
      <c r="H130" s="58">
        <v>0</v>
      </c>
      <c r="I130" s="58">
        <v>0</v>
      </c>
      <c r="J130" s="58">
        <v>0</v>
      </c>
      <c r="K130" s="58">
        <v>0</v>
      </c>
      <c r="L130" s="58">
        <v>0</v>
      </c>
      <c r="M130" s="58">
        <v>0</v>
      </c>
      <c r="N130" s="58">
        <v>0</v>
      </c>
      <c r="O130" s="58">
        <v>0</v>
      </c>
      <c r="P130" s="30">
        <f t="shared" ref="P130:P135" si="53">SUM(D130:O130)</f>
        <v>0</v>
      </c>
      <c r="Q130" s="58">
        <f t="shared" ref="Q130:Q135" si="54">P130</f>
        <v>0</v>
      </c>
      <c r="R130" s="58">
        <f t="shared" ref="R130:R135" si="55">Q130</f>
        <v>0</v>
      </c>
      <c r="S130" s="236"/>
      <c r="T130" s="237"/>
      <c r="U130" s="237"/>
      <c r="V130" s="237"/>
      <c r="W130" s="237"/>
      <c r="X130" s="237"/>
    </row>
    <row r="131" spans="1:24" ht="18.75">
      <c r="A131" s="115"/>
      <c r="B131" s="242" t="s">
        <v>184</v>
      </c>
      <c r="C131" s="243"/>
      <c r="D131" s="58">
        <v>0</v>
      </c>
      <c r="E131" s="58">
        <v>0</v>
      </c>
      <c r="F131" s="58">
        <v>0</v>
      </c>
      <c r="G131" s="58">
        <v>0</v>
      </c>
      <c r="H131" s="58">
        <v>0</v>
      </c>
      <c r="I131" s="58">
        <v>0</v>
      </c>
      <c r="J131" s="58">
        <v>0</v>
      </c>
      <c r="K131" s="58">
        <v>0</v>
      </c>
      <c r="L131" s="58">
        <v>0</v>
      </c>
      <c r="M131" s="58">
        <v>0</v>
      </c>
      <c r="N131" s="58">
        <v>0</v>
      </c>
      <c r="O131" s="58">
        <v>0</v>
      </c>
      <c r="P131" s="30">
        <f t="shared" si="53"/>
        <v>0</v>
      </c>
      <c r="Q131" s="58">
        <f t="shared" si="54"/>
        <v>0</v>
      </c>
      <c r="R131" s="58">
        <f t="shared" si="55"/>
        <v>0</v>
      </c>
      <c r="S131" s="236"/>
      <c r="T131" s="237"/>
      <c r="U131" s="237"/>
      <c r="V131" s="237"/>
      <c r="W131" s="237"/>
      <c r="X131" s="237"/>
    </row>
    <row r="132" spans="1:24" ht="18.75">
      <c r="A132" s="115"/>
      <c r="B132" s="242" t="s">
        <v>185</v>
      </c>
      <c r="C132" s="243"/>
      <c r="D132" s="58">
        <v>0</v>
      </c>
      <c r="E132" s="58">
        <v>0</v>
      </c>
      <c r="F132" s="58">
        <v>0</v>
      </c>
      <c r="G132" s="58">
        <v>0</v>
      </c>
      <c r="H132" s="58">
        <v>0</v>
      </c>
      <c r="I132" s="58">
        <v>0</v>
      </c>
      <c r="J132" s="58">
        <v>0</v>
      </c>
      <c r="K132" s="58">
        <v>0</v>
      </c>
      <c r="L132" s="58">
        <v>0</v>
      </c>
      <c r="M132" s="58">
        <v>0</v>
      </c>
      <c r="N132" s="58">
        <v>0</v>
      </c>
      <c r="O132" s="58">
        <v>0</v>
      </c>
      <c r="P132" s="30">
        <f t="shared" si="53"/>
        <v>0</v>
      </c>
      <c r="Q132" s="58">
        <v>0</v>
      </c>
      <c r="R132" s="58">
        <f t="shared" si="55"/>
        <v>0</v>
      </c>
      <c r="S132" s="236"/>
      <c r="T132" s="237"/>
      <c r="U132" s="237"/>
      <c r="V132" s="237"/>
      <c r="W132" s="237"/>
      <c r="X132" s="237"/>
    </row>
    <row r="133" spans="1:24" ht="18.75">
      <c r="A133" s="115"/>
      <c r="B133" s="242" t="s">
        <v>186</v>
      </c>
      <c r="C133" s="243"/>
      <c r="D133" s="58">
        <v>0</v>
      </c>
      <c r="E133" s="58">
        <v>0</v>
      </c>
      <c r="F133" s="58">
        <v>0</v>
      </c>
      <c r="G133" s="58">
        <v>0</v>
      </c>
      <c r="H133" s="58">
        <v>0</v>
      </c>
      <c r="I133" s="58">
        <v>0</v>
      </c>
      <c r="J133" s="58">
        <v>0</v>
      </c>
      <c r="K133" s="58">
        <v>0</v>
      </c>
      <c r="L133" s="58">
        <v>0</v>
      </c>
      <c r="M133" s="58">
        <v>0</v>
      </c>
      <c r="N133" s="58">
        <v>0</v>
      </c>
      <c r="O133" s="58">
        <v>0</v>
      </c>
      <c r="P133" s="30">
        <f t="shared" si="53"/>
        <v>0</v>
      </c>
      <c r="Q133" s="58">
        <f t="shared" si="54"/>
        <v>0</v>
      </c>
      <c r="R133" s="58">
        <f t="shared" si="55"/>
        <v>0</v>
      </c>
      <c r="S133" s="236"/>
      <c r="T133" s="237"/>
      <c r="U133" s="237"/>
      <c r="V133" s="237"/>
      <c r="W133" s="237"/>
      <c r="X133" s="237"/>
    </row>
    <row r="134" spans="1:24" ht="18.75">
      <c r="A134" s="115"/>
      <c r="B134" s="242" t="s">
        <v>187</v>
      </c>
      <c r="C134" s="243"/>
      <c r="D134" s="58">
        <v>0</v>
      </c>
      <c r="E134" s="58">
        <v>0</v>
      </c>
      <c r="F134" s="58">
        <v>0</v>
      </c>
      <c r="G134" s="58">
        <v>0</v>
      </c>
      <c r="H134" s="58">
        <v>0</v>
      </c>
      <c r="I134" s="58">
        <v>0</v>
      </c>
      <c r="J134" s="58">
        <v>0</v>
      </c>
      <c r="K134" s="58">
        <v>0</v>
      </c>
      <c r="L134" s="58">
        <v>0</v>
      </c>
      <c r="M134" s="58">
        <v>0</v>
      </c>
      <c r="N134" s="58">
        <v>0</v>
      </c>
      <c r="O134" s="58">
        <v>0</v>
      </c>
      <c r="P134" s="30">
        <f t="shared" si="53"/>
        <v>0</v>
      </c>
      <c r="Q134" s="58">
        <f t="shared" si="54"/>
        <v>0</v>
      </c>
      <c r="R134" s="58">
        <f t="shared" si="55"/>
        <v>0</v>
      </c>
      <c r="S134" s="236"/>
      <c r="T134" s="237"/>
      <c r="U134" s="237"/>
      <c r="V134" s="237"/>
      <c r="W134" s="237"/>
      <c r="X134" s="237"/>
    </row>
    <row r="135" spans="1:24" ht="18.75">
      <c r="A135" s="115"/>
      <c r="B135" s="242" t="s">
        <v>188</v>
      </c>
      <c r="C135" s="243"/>
      <c r="D135" s="58">
        <v>0</v>
      </c>
      <c r="E135" s="58">
        <v>0</v>
      </c>
      <c r="F135" s="58">
        <v>0</v>
      </c>
      <c r="G135" s="58">
        <v>0</v>
      </c>
      <c r="H135" s="58">
        <v>0</v>
      </c>
      <c r="I135" s="58">
        <v>0</v>
      </c>
      <c r="J135" s="58">
        <v>0</v>
      </c>
      <c r="K135" s="58">
        <v>0</v>
      </c>
      <c r="L135" s="58">
        <v>0</v>
      </c>
      <c r="M135" s="58">
        <v>0</v>
      </c>
      <c r="N135" s="58">
        <v>0</v>
      </c>
      <c r="O135" s="58">
        <v>0</v>
      </c>
      <c r="P135" s="30">
        <f t="shared" si="53"/>
        <v>0</v>
      </c>
      <c r="Q135" s="58">
        <f t="shared" si="54"/>
        <v>0</v>
      </c>
      <c r="R135" s="58">
        <f t="shared" si="55"/>
        <v>0</v>
      </c>
      <c r="S135" s="236"/>
      <c r="T135" s="237"/>
      <c r="U135" s="237"/>
      <c r="V135" s="237"/>
      <c r="W135" s="237"/>
      <c r="X135" s="237"/>
    </row>
    <row r="136" spans="1:24">
      <c r="A136" s="252" t="s">
        <v>640</v>
      </c>
      <c r="B136" s="253"/>
      <c r="C136" s="254"/>
      <c r="D136" s="30">
        <f t="shared" ref="D136:R136" si="56">(SUM(D130:D135)*0.135)</f>
        <v>0</v>
      </c>
      <c r="E136" s="30">
        <f t="shared" si="56"/>
        <v>0</v>
      </c>
      <c r="F136" s="30">
        <f t="shared" si="56"/>
        <v>0</v>
      </c>
      <c r="G136" s="30">
        <f t="shared" si="56"/>
        <v>0</v>
      </c>
      <c r="H136" s="30">
        <f t="shared" si="56"/>
        <v>0</v>
      </c>
      <c r="I136" s="30">
        <f t="shared" si="56"/>
        <v>0</v>
      </c>
      <c r="J136" s="30">
        <f t="shared" si="56"/>
        <v>0</v>
      </c>
      <c r="K136" s="30">
        <f t="shared" si="56"/>
        <v>0</v>
      </c>
      <c r="L136" s="30">
        <f t="shared" si="56"/>
        <v>0</v>
      </c>
      <c r="M136" s="30">
        <f t="shared" si="56"/>
        <v>0</v>
      </c>
      <c r="N136" s="30">
        <f t="shared" si="56"/>
        <v>0</v>
      </c>
      <c r="O136" s="30">
        <f t="shared" si="56"/>
        <v>0</v>
      </c>
      <c r="P136" s="30">
        <f>SUM(D136:O136)</f>
        <v>0</v>
      </c>
      <c r="Q136" s="30">
        <f t="shared" si="56"/>
        <v>0</v>
      </c>
      <c r="R136" s="30">
        <f t="shared" si="56"/>
        <v>0</v>
      </c>
    </row>
    <row r="137" spans="1:24" ht="14.45" hidden="1" customHeight="1" outlineLevel="1">
      <c r="A137" s="228" t="s">
        <v>189</v>
      </c>
      <c r="B137" s="255"/>
      <c r="C137" s="229"/>
      <c r="D137" s="30"/>
      <c r="E137" s="30"/>
      <c r="F137" s="30"/>
      <c r="G137" s="30"/>
      <c r="H137" s="30"/>
      <c r="I137" s="30"/>
      <c r="J137" s="30"/>
      <c r="K137" s="30"/>
      <c r="L137" s="30"/>
      <c r="M137" s="30"/>
      <c r="N137" s="30"/>
      <c r="O137" s="30"/>
      <c r="P137" s="30"/>
      <c r="Q137" s="30"/>
      <c r="R137" s="30"/>
    </row>
    <row r="138" spans="1:24" ht="14.45" hidden="1" customHeight="1" outlineLevel="1">
      <c r="A138" s="228" t="s">
        <v>190</v>
      </c>
      <c r="B138" s="255"/>
      <c r="C138" s="229"/>
      <c r="D138" s="30"/>
      <c r="E138" s="30"/>
      <c r="F138" s="30"/>
      <c r="G138" s="30"/>
      <c r="H138" s="30"/>
      <c r="I138" s="30"/>
      <c r="J138" s="30"/>
      <c r="K138" s="30"/>
      <c r="L138" s="30"/>
      <c r="M138" s="30"/>
      <c r="N138" s="30"/>
      <c r="O138" s="30"/>
      <c r="P138" s="30"/>
      <c r="Q138" s="30"/>
      <c r="R138" s="30"/>
    </row>
    <row r="139" spans="1:24" ht="14.45" hidden="1" customHeight="1" outlineLevel="1">
      <c r="A139" s="228" t="s">
        <v>191</v>
      </c>
      <c r="B139" s="255"/>
      <c r="C139" s="229"/>
      <c r="D139" s="30"/>
      <c r="E139" s="30"/>
      <c r="F139" s="30"/>
      <c r="G139" s="30"/>
      <c r="H139" s="30"/>
      <c r="I139" s="30"/>
      <c r="J139" s="30"/>
      <c r="K139" s="30"/>
      <c r="L139" s="30"/>
      <c r="M139" s="30"/>
      <c r="N139" s="30"/>
      <c r="O139" s="30"/>
      <c r="P139" s="30"/>
      <c r="Q139" s="30"/>
      <c r="R139" s="30"/>
    </row>
    <row r="140" spans="1:24" ht="14.45" hidden="1" customHeight="1" outlineLevel="1">
      <c r="A140" s="228"/>
      <c r="B140" s="255"/>
      <c r="C140" s="229"/>
      <c r="D140" s="30"/>
      <c r="E140" s="30"/>
      <c r="F140" s="30"/>
      <c r="G140" s="30"/>
      <c r="H140" s="30"/>
      <c r="I140" s="30"/>
      <c r="J140" s="30"/>
      <c r="K140" s="30"/>
      <c r="L140" s="30"/>
      <c r="M140" s="30"/>
      <c r="N140" s="30"/>
      <c r="O140" s="30"/>
      <c r="P140" s="30"/>
      <c r="Q140" s="30"/>
      <c r="R140" s="30"/>
    </row>
    <row r="141" spans="1:24" ht="14.45" hidden="1" customHeight="1" outlineLevel="1">
      <c r="A141" s="228" t="s">
        <v>192</v>
      </c>
      <c r="B141" s="255"/>
      <c r="C141" s="229"/>
      <c r="D141" s="30"/>
      <c r="E141" s="30"/>
      <c r="F141" s="30"/>
      <c r="G141" s="30"/>
      <c r="H141" s="30"/>
      <c r="I141" s="30"/>
      <c r="J141" s="30"/>
      <c r="K141" s="30"/>
      <c r="L141" s="30"/>
      <c r="M141" s="30"/>
      <c r="N141" s="30"/>
      <c r="O141" s="30"/>
      <c r="P141" s="30"/>
      <c r="Q141" s="30"/>
      <c r="R141" s="30"/>
    </row>
    <row r="142" spans="1:24" ht="14.45" hidden="1" customHeight="1" outlineLevel="1">
      <c r="A142" s="228" t="s">
        <v>193</v>
      </c>
      <c r="B142" s="255"/>
      <c r="C142" s="229"/>
      <c r="D142" s="30">
        <f>D136</f>
        <v>0</v>
      </c>
      <c r="E142" s="30">
        <f t="shared" ref="E142:R142" si="57">E136</f>
        <v>0</v>
      </c>
      <c r="F142" s="30">
        <f t="shared" si="57"/>
        <v>0</v>
      </c>
      <c r="G142" s="30">
        <f t="shared" si="57"/>
        <v>0</v>
      </c>
      <c r="H142" s="30">
        <f t="shared" si="57"/>
        <v>0</v>
      </c>
      <c r="I142" s="30">
        <f t="shared" si="57"/>
        <v>0</v>
      </c>
      <c r="J142" s="30">
        <f t="shared" si="57"/>
        <v>0</v>
      </c>
      <c r="K142" s="30">
        <f t="shared" si="57"/>
        <v>0</v>
      </c>
      <c r="L142" s="30">
        <f t="shared" si="57"/>
        <v>0</v>
      </c>
      <c r="M142" s="30">
        <f t="shared" si="57"/>
        <v>0</v>
      </c>
      <c r="N142" s="30">
        <f t="shared" si="57"/>
        <v>0</v>
      </c>
      <c r="O142" s="30">
        <f t="shared" si="57"/>
        <v>0</v>
      </c>
      <c r="P142" s="30">
        <f t="shared" si="57"/>
        <v>0</v>
      </c>
      <c r="Q142" s="30">
        <f t="shared" si="57"/>
        <v>0</v>
      </c>
      <c r="R142" s="30">
        <f t="shared" si="57"/>
        <v>0</v>
      </c>
    </row>
    <row r="143" spans="1:24" ht="15" customHeight="1" collapsed="1">
      <c r="A143" s="252" t="s">
        <v>194</v>
      </c>
      <c r="B143" s="253"/>
      <c r="C143" s="254"/>
      <c r="D143" s="30">
        <f t="shared" ref="D143:R143" si="58">D129+D130+D131+D132+D133+D134+D135+D142</f>
        <v>0</v>
      </c>
      <c r="E143" s="30">
        <f t="shared" si="58"/>
        <v>0</v>
      </c>
      <c r="F143" s="30">
        <f t="shared" si="58"/>
        <v>0</v>
      </c>
      <c r="G143" s="30">
        <f t="shared" si="58"/>
        <v>0</v>
      </c>
      <c r="H143" s="30">
        <f t="shared" si="58"/>
        <v>0</v>
      </c>
      <c r="I143" s="30">
        <f t="shared" si="58"/>
        <v>0</v>
      </c>
      <c r="J143" s="30">
        <f t="shared" si="58"/>
        <v>0</v>
      </c>
      <c r="K143" s="30">
        <f t="shared" si="58"/>
        <v>0</v>
      </c>
      <c r="L143" s="30">
        <f t="shared" si="58"/>
        <v>0</v>
      </c>
      <c r="M143" s="30">
        <f t="shared" si="58"/>
        <v>0</v>
      </c>
      <c r="N143" s="30">
        <f t="shared" si="58"/>
        <v>0</v>
      </c>
      <c r="O143" s="30">
        <f t="shared" si="58"/>
        <v>0</v>
      </c>
      <c r="P143" s="30">
        <f t="shared" si="58"/>
        <v>0</v>
      </c>
      <c r="Q143" s="30">
        <f t="shared" si="58"/>
        <v>0</v>
      </c>
      <c r="R143" s="30">
        <f t="shared" si="58"/>
        <v>0</v>
      </c>
    </row>
    <row r="144" spans="1:24" ht="15" customHeight="1"/>
    <row r="146" spans="1:31" s="23" customFormat="1" ht="28.5">
      <c r="A146" s="106" t="s">
        <v>195</v>
      </c>
    </row>
    <row r="148" spans="1:31" ht="19.5" customHeight="1">
      <c r="A148" s="45" t="s">
        <v>196</v>
      </c>
      <c r="B148" s="60">
        <v>0.1</v>
      </c>
      <c r="C148" s="27" t="s">
        <v>197</v>
      </c>
      <c r="D148" s="223"/>
      <c r="E148" s="224"/>
      <c r="F148" s="31"/>
      <c r="H148" s="46"/>
      <c r="I148" s="46"/>
    </row>
    <row r="149" spans="1:31" ht="19.5" customHeight="1">
      <c r="A149" s="45" t="s">
        <v>198</v>
      </c>
      <c r="B149" s="60">
        <v>0</v>
      </c>
      <c r="C149" s="27" t="s">
        <v>197</v>
      </c>
      <c r="D149" s="223"/>
      <c r="E149" s="224"/>
      <c r="F149" s="31"/>
      <c r="G149" s="194" t="s">
        <v>199</v>
      </c>
      <c r="H149" s="46"/>
      <c r="I149" s="46"/>
      <c r="S149" s="221" t="s">
        <v>200</v>
      </c>
      <c r="T149" s="221"/>
      <c r="U149" s="221"/>
      <c r="V149" s="213" t="s">
        <v>31</v>
      </c>
      <c r="W149" s="214"/>
      <c r="X149" s="214"/>
      <c r="Y149" s="214"/>
      <c r="Z149" s="214"/>
      <c r="AA149" s="214"/>
      <c r="AB149" s="214"/>
      <c r="AC149" s="214"/>
      <c r="AD149" s="214"/>
      <c r="AE149" s="214"/>
    </row>
    <row r="150" spans="1:31" ht="15" customHeight="1">
      <c r="S150" s="222"/>
      <c r="T150" s="222"/>
      <c r="U150" s="222"/>
      <c r="V150" s="225"/>
      <c r="W150" s="226"/>
      <c r="X150" s="226"/>
      <c r="Y150" s="226"/>
      <c r="Z150" s="226"/>
      <c r="AA150" s="226"/>
      <c r="AB150" s="226"/>
      <c r="AC150" s="226"/>
      <c r="AD150" s="226"/>
      <c r="AE150" s="226"/>
    </row>
    <row r="151" spans="1:31" s="47" customFormat="1" ht="34.5" customHeight="1">
      <c r="A151" s="240"/>
      <c r="B151" s="248" t="s">
        <v>23</v>
      </c>
      <c r="C151" s="244" t="s">
        <v>201</v>
      </c>
      <c r="D151" s="249" t="s">
        <v>202</v>
      </c>
      <c r="E151" s="249" t="s">
        <v>203</v>
      </c>
      <c r="F151" s="249" t="s">
        <v>204</v>
      </c>
      <c r="G151" s="248" t="s">
        <v>205</v>
      </c>
      <c r="H151" s="248"/>
      <c r="I151" s="248"/>
      <c r="J151" s="248"/>
      <c r="K151" s="248"/>
      <c r="L151" s="248"/>
      <c r="M151" s="248"/>
      <c r="N151" s="248"/>
      <c r="O151" s="248"/>
      <c r="P151" s="248"/>
      <c r="Q151" s="248"/>
      <c r="R151" s="263"/>
      <c r="S151" s="221" t="s">
        <v>82</v>
      </c>
      <c r="T151" s="244" t="s">
        <v>83</v>
      </c>
      <c r="U151" s="238" t="s">
        <v>84</v>
      </c>
      <c r="V151" s="225"/>
      <c r="W151" s="226"/>
      <c r="X151" s="226"/>
      <c r="Y151" s="226"/>
      <c r="Z151" s="226"/>
      <c r="AA151" s="226"/>
      <c r="AB151" s="226"/>
      <c r="AC151" s="226"/>
      <c r="AD151" s="226"/>
      <c r="AE151" s="226"/>
    </row>
    <row r="152" spans="1:31" s="47" customFormat="1" ht="27" customHeight="1">
      <c r="A152" s="241"/>
      <c r="B152" s="222"/>
      <c r="C152" s="245"/>
      <c r="D152" s="250"/>
      <c r="E152" s="250"/>
      <c r="F152" s="250"/>
      <c r="G152" s="108" t="s">
        <v>85</v>
      </c>
      <c r="H152" s="108" t="s">
        <v>86</v>
      </c>
      <c r="I152" s="108" t="s">
        <v>87</v>
      </c>
      <c r="J152" s="108" t="s">
        <v>88</v>
      </c>
      <c r="K152" s="108" t="s">
        <v>89</v>
      </c>
      <c r="L152" s="108" t="s">
        <v>90</v>
      </c>
      <c r="M152" s="108" t="s">
        <v>91</v>
      </c>
      <c r="N152" s="108" t="s">
        <v>92</v>
      </c>
      <c r="O152" s="108" t="s">
        <v>93</v>
      </c>
      <c r="P152" s="108" t="s">
        <v>94</v>
      </c>
      <c r="Q152" s="108" t="s">
        <v>95</v>
      </c>
      <c r="R152" s="108" t="s">
        <v>96</v>
      </c>
      <c r="S152" s="222"/>
      <c r="T152" s="245"/>
      <c r="U152" s="239"/>
      <c r="V152" s="225"/>
      <c r="W152" s="226"/>
      <c r="X152" s="226"/>
      <c r="Y152" s="226"/>
      <c r="Z152" s="226"/>
      <c r="AA152" s="226"/>
      <c r="AB152" s="226"/>
      <c r="AC152" s="226"/>
      <c r="AD152" s="226"/>
      <c r="AE152" s="226"/>
    </row>
    <row r="153" spans="1:31" s="47" customFormat="1" ht="18" customHeight="1">
      <c r="A153" s="203"/>
      <c r="B153" s="204"/>
      <c r="C153" s="203"/>
      <c r="D153" s="201"/>
      <c r="E153" s="201"/>
      <c r="F153" s="201"/>
      <c r="G153" s="208" t="s">
        <v>206</v>
      </c>
      <c r="H153" s="205"/>
      <c r="I153" s="205"/>
      <c r="J153" s="205"/>
      <c r="K153" s="205"/>
      <c r="L153" s="205"/>
      <c r="M153" s="205"/>
      <c r="N153" s="205"/>
      <c r="O153" s="205"/>
      <c r="P153" s="205"/>
      <c r="Q153" s="205"/>
      <c r="R153" s="205"/>
      <c r="S153" s="204"/>
      <c r="T153" s="203"/>
      <c r="U153" s="202"/>
      <c r="V153" s="206"/>
      <c r="W153" s="207"/>
      <c r="X153" s="207"/>
      <c r="Y153" s="207"/>
      <c r="Z153" s="207"/>
      <c r="AA153" s="207"/>
      <c r="AB153" s="207"/>
      <c r="AC153" s="207"/>
      <c r="AD153" s="207"/>
      <c r="AE153" s="207"/>
    </row>
    <row r="154" spans="1:31" s="49" customFormat="1" ht="15" customHeight="1">
      <c r="A154" s="113" t="s">
        <v>207</v>
      </c>
      <c r="B154" s="56">
        <v>0.17</v>
      </c>
      <c r="C154" s="59" t="s">
        <v>208</v>
      </c>
      <c r="D154" s="58">
        <v>0</v>
      </c>
      <c r="E154" s="58">
        <v>0</v>
      </c>
      <c r="F154" s="58">
        <v>0</v>
      </c>
      <c r="G154" s="62"/>
      <c r="H154" s="62"/>
      <c r="I154" s="62"/>
      <c r="J154" s="62"/>
      <c r="K154" s="62"/>
      <c r="L154" s="62"/>
      <c r="M154" s="62"/>
      <c r="N154" s="62"/>
      <c r="O154" s="62"/>
      <c r="P154" s="62"/>
      <c r="Q154" s="62"/>
      <c r="R154" s="62"/>
      <c r="S154" s="114">
        <f>SUM(G154:R154)</f>
        <v>0</v>
      </c>
      <c r="T154" s="62">
        <f>S154*(1+$B$148)</f>
        <v>0</v>
      </c>
      <c r="U154" s="62">
        <f>T154*(1+$B$149)</f>
        <v>0</v>
      </c>
      <c r="V154" s="234" t="s">
        <v>209</v>
      </c>
      <c r="W154" s="235"/>
      <c r="X154" s="235"/>
      <c r="Y154" s="235"/>
      <c r="Z154" s="235"/>
      <c r="AA154" s="235"/>
      <c r="AB154" s="235"/>
      <c r="AC154" s="235"/>
      <c r="AD154" s="235"/>
      <c r="AE154" s="235"/>
    </row>
    <row r="155" spans="1:31">
      <c r="A155" s="109" t="s">
        <v>210</v>
      </c>
      <c r="B155" s="110" t="s">
        <v>211</v>
      </c>
      <c r="C155" s="109" t="s">
        <v>212</v>
      </c>
      <c r="D155" s="110">
        <f>D154</f>
        <v>0</v>
      </c>
      <c r="E155" s="110"/>
      <c r="F155" s="112" t="s">
        <v>213</v>
      </c>
      <c r="G155" s="30">
        <f>$D$154*G154</f>
        <v>0</v>
      </c>
      <c r="H155" s="30">
        <f t="shared" ref="H155:R155" si="59">$D$154*H154</f>
        <v>0</v>
      </c>
      <c r="I155" s="30">
        <f t="shared" si="59"/>
        <v>0</v>
      </c>
      <c r="J155" s="30">
        <f t="shared" si="59"/>
        <v>0</v>
      </c>
      <c r="K155" s="30">
        <f t="shared" si="59"/>
        <v>0</v>
      </c>
      <c r="L155" s="30">
        <f t="shared" si="59"/>
        <v>0</v>
      </c>
      <c r="M155" s="30">
        <f t="shared" si="59"/>
        <v>0</v>
      </c>
      <c r="N155" s="30">
        <f t="shared" si="59"/>
        <v>0</v>
      </c>
      <c r="O155" s="30">
        <f t="shared" si="59"/>
        <v>0</v>
      </c>
      <c r="P155" s="30">
        <f t="shared" si="59"/>
        <v>0</v>
      </c>
      <c r="Q155" s="30">
        <f t="shared" si="59"/>
        <v>0</v>
      </c>
      <c r="R155" s="111">
        <f t="shared" si="59"/>
        <v>0</v>
      </c>
      <c r="S155" s="111">
        <f>SUM(G155:R155)</f>
        <v>0</v>
      </c>
      <c r="T155" s="111">
        <f>T154*D154</f>
        <v>0</v>
      </c>
      <c r="U155" s="111">
        <f>U154*D155</f>
        <v>0</v>
      </c>
      <c r="V155" s="236"/>
      <c r="W155" s="237"/>
      <c r="X155" s="237"/>
      <c r="Y155" s="237"/>
      <c r="Z155" s="237"/>
      <c r="AA155" s="237"/>
      <c r="AB155" s="237"/>
      <c r="AC155" s="237"/>
      <c r="AD155" s="237"/>
      <c r="AE155" s="237"/>
    </row>
    <row r="156" spans="1:31">
      <c r="A156" s="109" t="s">
        <v>210</v>
      </c>
      <c r="B156" s="109" t="s">
        <v>150</v>
      </c>
      <c r="C156" s="109" t="s">
        <v>214</v>
      </c>
      <c r="D156" s="110">
        <f>D154*(1+B154)</f>
        <v>0</v>
      </c>
      <c r="E156" s="110"/>
      <c r="F156" s="112" t="s">
        <v>215</v>
      </c>
      <c r="G156" s="52">
        <f>G155*(1+$B$154)</f>
        <v>0</v>
      </c>
      <c r="H156" s="52">
        <f t="shared" ref="H156:R156" si="60">H155*(1+$B$154)</f>
        <v>0</v>
      </c>
      <c r="I156" s="52">
        <f t="shared" si="60"/>
        <v>0</v>
      </c>
      <c r="J156" s="52">
        <f t="shared" si="60"/>
        <v>0</v>
      </c>
      <c r="K156" s="52">
        <f t="shared" si="60"/>
        <v>0</v>
      </c>
      <c r="L156" s="52">
        <f t="shared" si="60"/>
        <v>0</v>
      </c>
      <c r="M156" s="52">
        <f t="shared" si="60"/>
        <v>0</v>
      </c>
      <c r="N156" s="52">
        <f t="shared" si="60"/>
        <v>0</v>
      </c>
      <c r="O156" s="52">
        <f t="shared" si="60"/>
        <v>0</v>
      </c>
      <c r="P156" s="52">
        <f t="shared" si="60"/>
        <v>0</v>
      </c>
      <c r="Q156" s="52">
        <f t="shared" si="60"/>
        <v>0</v>
      </c>
      <c r="R156" s="52">
        <f t="shared" si="60"/>
        <v>0</v>
      </c>
      <c r="S156" s="52">
        <f t="shared" ref="S156:S191" si="61">SUM(G156:R156)</f>
        <v>0</v>
      </c>
      <c r="T156" s="52">
        <f t="shared" ref="T156" si="62">T155*(1+$B$154)</f>
        <v>0</v>
      </c>
      <c r="U156" s="52">
        <f t="shared" ref="U156" si="63">U155*(1+$B$154)</f>
        <v>0</v>
      </c>
      <c r="V156" s="236"/>
      <c r="W156" s="237"/>
      <c r="X156" s="237"/>
      <c r="Y156" s="237"/>
      <c r="Z156" s="237"/>
      <c r="AA156" s="237"/>
      <c r="AB156" s="237"/>
      <c r="AC156" s="237"/>
      <c r="AD156" s="237"/>
      <c r="AE156" s="237"/>
    </row>
    <row r="157" spans="1:31" ht="15" hidden="1" customHeight="1" outlineLevel="1">
      <c r="A157" s="109" t="str">
        <f>$E$151</f>
        <v xml:space="preserve">Average cost of goods purchased	</v>
      </c>
      <c r="B157" s="52" t="s">
        <v>211</v>
      </c>
      <c r="C157" s="52"/>
      <c r="D157" s="52"/>
      <c r="E157" s="52">
        <f>E154</f>
        <v>0</v>
      </c>
      <c r="F157" s="52"/>
      <c r="G157" s="52">
        <f>G154*$E$154</f>
        <v>0</v>
      </c>
      <c r="H157" s="52">
        <f t="shared" ref="H157:R157" si="64">H154*$E$154</f>
        <v>0</v>
      </c>
      <c r="I157" s="52">
        <f t="shared" si="64"/>
        <v>0</v>
      </c>
      <c r="J157" s="52">
        <f t="shared" si="64"/>
        <v>0</v>
      </c>
      <c r="K157" s="52">
        <f t="shared" si="64"/>
        <v>0</v>
      </c>
      <c r="L157" s="52">
        <f t="shared" si="64"/>
        <v>0</v>
      </c>
      <c r="M157" s="52">
        <f t="shared" si="64"/>
        <v>0</v>
      </c>
      <c r="N157" s="52">
        <f t="shared" si="64"/>
        <v>0</v>
      </c>
      <c r="O157" s="52">
        <f t="shared" si="64"/>
        <v>0</v>
      </c>
      <c r="P157" s="52">
        <f t="shared" si="64"/>
        <v>0</v>
      </c>
      <c r="Q157" s="52">
        <f t="shared" si="64"/>
        <v>0</v>
      </c>
      <c r="R157" s="52">
        <f t="shared" si="64"/>
        <v>0</v>
      </c>
      <c r="S157" s="52">
        <f t="shared" si="61"/>
        <v>0</v>
      </c>
      <c r="T157" s="52">
        <f>T154*E157</f>
        <v>0</v>
      </c>
      <c r="U157" s="52">
        <f>U154*E157</f>
        <v>0</v>
      </c>
      <c r="V157" s="236"/>
      <c r="W157" s="237"/>
      <c r="X157" s="237"/>
      <c r="Y157" s="237"/>
      <c r="Z157" s="237"/>
      <c r="AA157" s="237"/>
      <c r="AB157" s="237"/>
      <c r="AC157" s="237"/>
      <c r="AD157" s="237"/>
      <c r="AE157" s="237"/>
    </row>
    <row r="158" spans="1:31" ht="15" hidden="1" customHeight="1" outlineLevel="1">
      <c r="A158" s="109" t="str">
        <f>$F$151</f>
        <v>Average cost of subcontracting</v>
      </c>
      <c r="B158" s="42" t="s">
        <v>211</v>
      </c>
      <c r="C158" s="50"/>
      <c r="D158" s="50"/>
      <c r="E158" s="50"/>
      <c r="F158" s="50">
        <f>F154</f>
        <v>0</v>
      </c>
      <c r="G158" s="50">
        <f>G154*$F$154</f>
        <v>0</v>
      </c>
      <c r="H158" s="50">
        <f t="shared" ref="H158:R158" si="65">H154*$F$154</f>
        <v>0</v>
      </c>
      <c r="I158" s="50">
        <f t="shared" si="65"/>
        <v>0</v>
      </c>
      <c r="J158" s="50">
        <f t="shared" si="65"/>
        <v>0</v>
      </c>
      <c r="K158" s="50">
        <f t="shared" si="65"/>
        <v>0</v>
      </c>
      <c r="L158" s="50">
        <f t="shared" si="65"/>
        <v>0</v>
      </c>
      <c r="M158" s="50">
        <f t="shared" si="65"/>
        <v>0</v>
      </c>
      <c r="N158" s="50">
        <f t="shared" si="65"/>
        <v>0</v>
      </c>
      <c r="O158" s="50">
        <f t="shared" si="65"/>
        <v>0</v>
      </c>
      <c r="P158" s="50">
        <f t="shared" si="65"/>
        <v>0</v>
      </c>
      <c r="Q158" s="50">
        <f t="shared" si="65"/>
        <v>0</v>
      </c>
      <c r="R158" s="50">
        <f t="shared" si="65"/>
        <v>0</v>
      </c>
      <c r="S158" s="50">
        <f t="shared" si="61"/>
        <v>0</v>
      </c>
      <c r="T158" s="50">
        <f>F158*T154</f>
        <v>0</v>
      </c>
      <c r="U158" s="50">
        <f>U154*F158</f>
        <v>0</v>
      </c>
      <c r="V158" s="236"/>
      <c r="W158" s="237"/>
      <c r="X158" s="237"/>
      <c r="Y158" s="237"/>
      <c r="Z158" s="237"/>
      <c r="AA158" s="237"/>
      <c r="AB158" s="237"/>
      <c r="AC158" s="237"/>
      <c r="AD158" s="237"/>
      <c r="AE158" s="237"/>
    </row>
    <row r="159" spans="1:31" ht="15" hidden="1" customHeight="1" outlineLevel="1">
      <c r="A159" s="109" t="str">
        <f>$E$151</f>
        <v xml:space="preserve">Average cost of goods purchased	</v>
      </c>
      <c r="B159" s="42" t="s">
        <v>150</v>
      </c>
      <c r="C159" s="50"/>
      <c r="D159" s="50"/>
      <c r="E159" s="50">
        <f>E154*(1+B154)</f>
        <v>0</v>
      </c>
      <c r="F159" s="50"/>
      <c r="G159" s="50">
        <f>$E$159*G154</f>
        <v>0</v>
      </c>
      <c r="H159" s="50">
        <f t="shared" ref="H159:R159" si="66">$E$159*H154</f>
        <v>0</v>
      </c>
      <c r="I159" s="50">
        <f t="shared" si="66"/>
        <v>0</v>
      </c>
      <c r="J159" s="50">
        <f t="shared" si="66"/>
        <v>0</v>
      </c>
      <c r="K159" s="50">
        <f t="shared" si="66"/>
        <v>0</v>
      </c>
      <c r="L159" s="50">
        <f t="shared" si="66"/>
        <v>0</v>
      </c>
      <c r="M159" s="50">
        <f t="shared" si="66"/>
        <v>0</v>
      </c>
      <c r="N159" s="50">
        <f t="shared" si="66"/>
        <v>0</v>
      </c>
      <c r="O159" s="50">
        <f t="shared" si="66"/>
        <v>0</v>
      </c>
      <c r="P159" s="50">
        <f t="shared" si="66"/>
        <v>0</v>
      </c>
      <c r="Q159" s="50">
        <f t="shared" si="66"/>
        <v>0</v>
      </c>
      <c r="R159" s="50">
        <f t="shared" si="66"/>
        <v>0</v>
      </c>
      <c r="S159" s="50">
        <f t="shared" si="61"/>
        <v>0</v>
      </c>
      <c r="T159" s="50">
        <f>T154*E159</f>
        <v>0</v>
      </c>
      <c r="U159" s="50">
        <f>U154*E159</f>
        <v>0</v>
      </c>
      <c r="V159" s="236"/>
      <c r="W159" s="237"/>
      <c r="X159" s="237"/>
      <c r="Y159" s="237"/>
      <c r="Z159" s="237"/>
      <c r="AA159" s="237"/>
      <c r="AB159" s="237"/>
      <c r="AC159" s="237"/>
      <c r="AD159" s="237"/>
      <c r="AE159" s="237"/>
    </row>
    <row r="160" spans="1:31" ht="15" hidden="1" customHeight="1" outlineLevel="1">
      <c r="A160" s="109" t="str">
        <f>$F$151</f>
        <v>Average cost of subcontracting</v>
      </c>
      <c r="B160" s="51" t="s">
        <v>150</v>
      </c>
      <c r="C160" s="52"/>
      <c r="D160" s="52"/>
      <c r="E160" s="52"/>
      <c r="F160" s="52">
        <f>F154*(1+B154)</f>
        <v>0</v>
      </c>
      <c r="G160" s="52">
        <f>$F$160*G154</f>
        <v>0</v>
      </c>
      <c r="H160" s="52">
        <f t="shared" ref="H160:R160" si="67">$F$160*H154</f>
        <v>0</v>
      </c>
      <c r="I160" s="52">
        <f t="shared" si="67"/>
        <v>0</v>
      </c>
      <c r="J160" s="52">
        <f t="shared" si="67"/>
        <v>0</v>
      </c>
      <c r="K160" s="52">
        <f t="shared" si="67"/>
        <v>0</v>
      </c>
      <c r="L160" s="52">
        <f t="shared" si="67"/>
        <v>0</v>
      </c>
      <c r="M160" s="52">
        <f t="shared" si="67"/>
        <v>0</v>
      </c>
      <c r="N160" s="52">
        <f t="shared" si="67"/>
        <v>0</v>
      </c>
      <c r="O160" s="52">
        <f t="shared" si="67"/>
        <v>0</v>
      </c>
      <c r="P160" s="52">
        <f t="shared" si="67"/>
        <v>0</v>
      </c>
      <c r="Q160" s="52">
        <f t="shared" si="67"/>
        <v>0</v>
      </c>
      <c r="R160" s="52">
        <f t="shared" si="67"/>
        <v>0</v>
      </c>
      <c r="S160" s="52">
        <f t="shared" si="61"/>
        <v>0</v>
      </c>
      <c r="T160" s="52">
        <f>T154*F160</f>
        <v>0</v>
      </c>
      <c r="U160" s="52">
        <f>U154*F160</f>
        <v>0</v>
      </c>
      <c r="V160" s="236"/>
      <c r="W160" s="237"/>
      <c r="X160" s="237"/>
      <c r="Y160" s="237"/>
      <c r="Z160" s="237"/>
      <c r="AA160" s="237"/>
      <c r="AB160" s="237"/>
      <c r="AC160" s="237"/>
      <c r="AD160" s="237"/>
      <c r="AE160" s="237"/>
    </row>
    <row r="161" spans="1:31" s="49" customFormat="1" collapsed="1">
      <c r="A161" s="113" t="s">
        <v>216</v>
      </c>
      <c r="B161" s="56">
        <v>0.17</v>
      </c>
      <c r="C161" s="59" t="s">
        <v>208</v>
      </c>
      <c r="D161" s="58">
        <v>0</v>
      </c>
      <c r="E161" s="58">
        <v>0</v>
      </c>
      <c r="F161" s="58">
        <v>0</v>
      </c>
      <c r="G161" s="62"/>
      <c r="H161" s="62"/>
      <c r="I161" s="62"/>
      <c r="J161" s="62"/>
      <c r="K161" s="62"/>
      <c r="L161" s="62"/>
      <c r="M161" s="62"/>
      <c r="N161" s="62"/>
      <c r="O161" s="62"/>
      <c r="P161" s="62"/>
      <c r="Q161" s="62"/>
      <c r="R161" s="62"/>
      <c r="S161" s="114">
        <f t="shared" si="61"/>
        <v>0</v>
      </c>
      <c r="T161" s="62">
        <f t="shared" ref="T161:T182" si="68">S161*(1+$B$148)</f>
        <v>0</v>
      </c>
      <c r="U161" s="62">
        <f t="shared" ref="U161:U182" si="69">T161*(1+$B$149)</f>
        <v>0</v>
      </c>
      <c r="V161" s="236"/>
      <c r="W161" s="237"/>
      <c r="X161" s="237"/>
      <c r="Y161" s="237"/>
      <c r="Z161" s="237"/>
      <c r="AA161" s="237"/>
      <c r="AB161" s="237"/>
      <c r="AC161" s="237"/>
      <c r="AD161" s="237"/>
      <c r="AE161" s="237"/>
    </row>
    <row r="162" spans="1:31">
      <c r="A162" s="109" t="s">
        <v>217</v>
      </c>
      <c r="B162" s="110" t="s">
        <v>211</v>
      </c>
      <c r="C162" s="109" t="s">
        <v>212</v>
      </c>
      <c r="D162" s="110">
        <f>D161</f>
        <v>0</v>
      </c>
      <c r="E162" s="110"/>
      <c r="F162" s="112" t="s">
        <v>213</v>
      </c>
      <c r="G162" s="50">
        <f>$D$161*G161</f>
        <v>0</v>
      </c>
      <c r="H162" s="50">
        <f t="shared" ref="H162:R162" si="70">$D$161*H161</f>
        <v>0</v>
      </c>
      <c r="I162" s="50">
        <f t="shared" si="70"/>
        <v>0</v>
      </c>
      <c r="J162" s="50">
        <f t="shared" si="70"/>
        <v>0</v>
      </c>
      <c r="K162" s="50">
        <f t="shared" si="70"/>
        <v>0</v>
      </c>
      <c r="L162" s="50">
        <f t="shared" si="70"/>
        <v>0</v>
      </c>
      <c r="M162" s="50">
        <f t="shared" si="70"/>
        <v>0</v>
      </c>
      <c r="N162" s="50">
        <f t="shared" si="70"/>
        <v>0</v>
      </c>
      <c r="O162" s="50">
        <f t="shared" si="70"/>
        <v>0</v>
      </c>
      <c r="P162" s="50">
        <f t="shared" si="70"/>
        <v>0</v>
      </c>
      <c r="Q162" s="50">
        <f t="shared" si="70"/>
        <v>0</v>
      </c>
      <c r="R162" s="50">
        <f t="shared" si="70"/>
        <v>0</v>
      </c>
      <c r="S162" s="50">
        <f t="shared" si="61"/>
        <v>0</v>
      </c>
      <c r="T162" s="50">
        <f>T161*D161</f>
        <v>0</v>
      </c>
      <c r="U162" s="50">
        <f>U161*D162</f>
        <v>0</v>
      </c>
      <c r="V162" s="236"/>
      <c r="W162" s="237"/>
      <c r="X162" s="237"/>
      <c r="Y162" s="237"/>
      <c r="Z162" s="237"/>
      <c r="AA162" s="237"/>
      <c r="AB162" s="237"/>
      <c r="AC162" s="237"/>
      <c r="AD162" s="237"/>
      <c r="AE162" s="237"/>
    </row>
    <row r="163" spans="1:31">
      <c r="A163" s="109" t="s">
        <v>217</v>
      </c>
      <c r="B163" s="109" t="s">
        <v>150</v>
      </c>
      <c r="C163" s="109" t="s">
        <v>214</v>
      </c>
      <c r="D163" s="110">
        <f>D161*(1+B161)</f>
        <v>0</v>
      </c>
      <c r="E163" s="110"/>
      <c r="F163" s="112" t="s">
        <v>215</v>
      </c>
      <c r="G163" s="52">
        <f>G162*(1+$B161)</f>
        <v>0</v>
      </c>
      <c r="H163" s="52">
        <f t="shared" ref="H163:R163" si="71">H162*(1+$B161)</f>
        <v>0</v>
      </c>
      <c r="I163" s="52">
        <f t="shared" si="71"/>
        <v>0</v>
      </c>
      <c r="J163" s="52">
        <f t="shared" si="71"/>
        <v>0</v>
      </c>
      <c r="K163" s="52">
        <f t="shared" si="71"/>
        <v>0</v>
      </c>
      <c r="L163" s="52">
        <f t="shared" si="71"/>
        <v>0</v>
      </c>
      <c r="M163" s="52">
        <f t="shared" si="71"/>
        <v>0</v>
      </c>
      <c r="N163" s="52">
        <f t="shared" si="71"/>
        <v>0</v>
      </c>
      <c r="O163" s="52">
        <f t="shared" si="71"/>
        <v>0</v>
      </c>
      <c r="P163" s="52">
        <f t="shared" si="71"/>
        <v>0</v>
      </c>
      <c r="Q163" s="52">
        <f t="shared" si="71"/>
        <v>0</v>
      </c>
      <c r="R163" s="52">
        <f t="shared" si="71"/>
        <v>0</v>
      </c>
      <c r="S163" s="52">
        <f t="shared" si="61"/>
        <v>0</v>
      </c>
      <c r="T163" s="52">
        <f t="shared" ref="T163" si="72">T162*(1+$B161)</f>
        <v>0</v>
      </c>
      <c r="U163" s="52">
        <f t="shared" ref="U163" si="73">U162*(1+$B161)</f>
        <v>0</v>
      </c>
      <c r="V163" s="236"/>
      <c r="W163" s="237"/>
      <c r="X163" s="237"/>
      <c r="Y163" s="237"/>
      <c r="Z163" s="237"/>
      <c r="AA163" s="237"/>
      <c r="AB163" s="237"/>
      <c r="AC163" s="237"/>
      <c r="AD163" s="237"/>
      <c r="AE163" s="237"/>
    </row>
    <row r="164" spans="1:31" ht="15" hidden="1" customHeight="1" outlineLevel="1">
      <c r="A164" s="109" t="str">
        <f>$E$151</f>
        <v xml:space="preserve">Average cost of goods purchased	</v>
      </c>
      <c r="B164" s="52" t="s">
        <v>211</v>
      </c>
      <c r="C164" s="52"/>
      <c r="D164" s="52"/>
      <c r="E164" s="52">
        <f>E161</f>
        <v>0</v>
      </c>
      <c r="F164" s="52"/>
      <c r="G164" s="52">
        <f>G161*$E$161</f>
        <v>0</v>
      </c>
      <c r="H164" s="52">
        <f t="shared" ref="H164:R164" si="74">H161*$E$161</f>
        <v>0</v>
      </c>
      <c r="I164" s="52">
        <f t="shared" si="74"/>
        <v>0</v>
      </c>
      <c r="J164" s="52">
        <f t="shared" si="74"/>
        <v>0</v>
      </c>
      <c r="K164" s="52">
        <f t="shared" si="74"/>
        <v>0</v>
      </c>
      <c r="L164" s="52">
        <f t="shared" si="74"/>
        <v>0</v>
      </c>
      <c r="M164" s="52">
        <f t="shared" si="74"/>
        <v>0</v>
      </c>
      <c r="N164" s="52">
        <f t="shared" si="74"/>
        <v>0</v>
      </c>
      <c r="O164" s="52">
        <f t="shared" si="74"/>
        <v>0</v>
      </c>
      <c r="P164" s="52">
        <f t="shared" si="74"/>
        <v>0</v>
      </c>
      <c r="Q164" s="52">
        <f t="shared" si="74"/>
        <v>0</v>
      </c>
      <c r="R164" s="52">
        <f t="shared" si="74"/>
        <v>0</v>
      </c>
      <c r="S164" s="52">
        <f t="shared" si="61"/>
        <v>0</v>
      </c>
      <c r="T164" s="52">
        <f>T161*E164</f>
        <v>0</v>
      </c>
      <c r="U164" s="52">
        <f>U161*E164</f>
        <v>0</v>
      </c>
      <c r="V164" s="236"/>
      <c r="W164" s="237"/>
      <c r="X164" s="237"/>
      <c r="Y164" s="237"/>
      <c r="Z164" s="237"/>
      <c r="AA164" s="237"/>
      <c r="AB164" s="237"/>
      <c r="AC164" s="237"/>
      <c r="AD164" s="237"/>
      <c r="AE164" s="237"/>
    </row>
    <row r="165" spans="1:31" ht="15" hidden="1" customHeight="1" outlineLevel="1">
      <c r="A165" s="109" t="str">
        <f>$F$151</f>
        <v>Average cost of subcontracting</v>
      </c>
      <c r="B165" s="42" t="s">
        <v>211</v>
      </c>
      <c r="C165" s="50"/>
      <c r="D165" s="50"/>
      <c r="E165" s="50"/>
      <c r="F165" s="50">
        <f>F161</f>
        <v>0</v>
      </c>
      <c r="G165" s="50">
        <f>G161*$F$161</f>
        <v>0</v>
      </c>
      <c r="H165" s="50">
        <f t="shared" ref="H165:R165" si="75">H161*$F$161</f>
        <v>0</v>
      </c>
      <c r="I165" s="50">
        <f t="shared" si="75"/>
        <v>0</v>
      </c>
      <c r="J165" s="50">
        <f t="shared" si="75"/>
        <v>0</v>
      </c>
      <c r="K165" s="50">
        <f t="shared" si="75"/>
        <v>0</v>
      </c>
      <c r="L165" s="50">
        <f t="shared" si="75"/>
        <v>0</v>
      </c>
      <c r="M165" s="50">
        <f t="shared" si="75"/>
        <v>0</v>
      </c>
      <c r="N165" s="50">
        <f t="shared" si="75"/>
        <v>0</v>
      </c>
      <c r="O165" s="50">
        <f t="shared" si="75"/>
        <v>0</v>
      </c>
      <c r="P165" s="50">
        <f t="shared" si="75"/>
        <v>0</v>
      </c>
      <c r="Q165" s="50">
        <f t="shared" si="75"/>
        <v>0</v>
      </c>
      <c r="R165" s="50">
        <f t="shared" si="75"/>
        <v>0</v>
      </c>
      <c r="S165" s="50">
        <f t="shared" si="61"/>
        <v>0</v>
      </c>
      <c r="T165" s="50">
        <f>F165*T161</f>
        <v>0</v>
      </c>
      <c r="U165" s="50">
        <f>U161*F165</f>
        <v>0</v>
      </c>
      <c r="V165" s="236"/>
      <c r="W165" s="237"/>
      <c r="X165" s="237"/>
      <c r="Y165" s="237"/>
      <c r="Z165" s="237"/>
      <c r="AA165" s="237"/>
      <c r="AB165" s="237"/>
      <c r="AC165" s="237"/>
      <c r="AD165" s="237"/>
      <c r="AE165" s="237"/>
    </row>
    <row r="166" spans="1:31" ht="15" hidden="1" customHeight="1" outlineLevel="1">
      <c r="A166" s="109" t="str">
        <f>$E$151</f>
        <v xml:space="preserve">Average cost of goods purchased	</v>
      </c>
      <c r="B166" s="42" t="s">
        <v>150</v>
      </c>
      <c r="C166" s="50"/>
      <c r="D166" s="50"/>
      <c r="E166" s="50">
        <f>E161*(1+B161)</f>
        <v>0</v>
      </c>
      <c r="F166" s="50"/>
      <c r="G166" s="50">
        <f t="shared" ref="G166:R166" si="76">$E$166*G161</f>
        <v>0</v>
      </c>
      <c r="H166" s="50">
        <f t="shared" si="76"/>
        <v>0</v>
      </c>
      <c r="I166" s="50">
        <f t="shared" si="76"/>
        <v>0</v>
      </c>
      <c r="J166" s="50">
        <f t="shared" si="76"/>
        <v>0</v>
      </c>
      <c r="K166" s="50">
        <f t="shared" si="76"/>
        <v>0</v>
      </c>
      <c r="L166" s="50">
        <f t="shared" si="76"/>
        <v>0</v>
      </c>
      <c r="M166" s="50">
        <f t="shared" si="76"/>
        <v>0</v>
      </c>
      <c r="N166" s="50">
        <f t="shared" si="76"/>
        <v>0</v>
      </c>
      <c r="O166" s="50">
        <f t="shared" si="76"/>
        <v>0</v>
      </c>
      <c r="P166" s="50">
        <f t="shared" si="76"/>
        <v>0</v>
      </c>
      <c r="Q166" s="50">
        <f t="shared" si="76"/>
        <v>0</v>
      </c>
      <c r="R166" s="50">
        <f t="shared" si="76"/>
        <v>0</v>
      </c>
      <c r="S166" s="50">
        <f t="shared" si="61"/>
        <v>0</v>
      </c>
      <c r="T166" s="50">
        <f>T161*E166</f>
        <v>0</v>
      </c>
      <c r="U166" s="50">
        <f>U161*E166</f>
        <v>0</v>
      </c>
      <c r="V166" s="236"/>
      <c r="W166" s="237"/>
      <c r="X166" s="237"/>
      <c r="Y166" s="237"/>
      <c r="Z166" s="237"/>
      <c r="AA166" s="237"/>
      <c r="AB166" s="237"/>
      <c r="AC166" s="237"/>
      <c r="AD166" s="237"/>
      <c r="AE166" s="237"/>
    </row>
    <row r="167" spans="1:31" ht="15" hidden="1" customHeight="1" outlineLevel="1">
      <c r="A167" s="109" t="str">
        <f>$F$151</f>
        <v>Average cost of subcontracting</v>
      </c>
      <c r="B167" s="51" t="s">
        <v>150</v>
      </c>
      <c r="C167" s="52"/>
      <c r="D167" s="52"/>
      <c r="E167" s="52"/>
      <c r="F167" s="52">
        <f>F161*(1+B161)</f>
        <v>0</v>
      </c>
      <c r="G167" s="52">
        <f t="shared" ref="G167:R167" si="77">$F$167*G161</f>
        <v>0</v>
      </c>
      <c r="H167" s="52">
        <f t="shared" si="77"/>
        <v>0</v>
      </c>
      <c r="I167" s="52">
        <f t="shared" si="77"/>
        <v>0</v>
      </c>
      <c r="J167" s="52">
        <f t="shared" si="77"/>
        <v>0</v>
      </c>
      <c r="K167" s="52">
        <f t="shared" si="77"/>
        <v>0</v>
      </c>
      <c r="L167" s="52">
        <f t="shared" si="77"/>
        <v>0</v>
      </c>
      <c r="M167" s="52">
        <f t="shared" si="77"/>
        <v>0</v>
      </c>
      <c r="N167" s="52">
        <f t="shared" si="77"/>
        <v>0</v>
      </c>
      <c r="O167" s="52">
        <f t="shared" si="77"/>
        <v>0</v>
      </c>
      <c r="P167" s="52">
        <f t="shared" si="77"/>
        <v>0</v>
      </c>
      <c r="Q167" s="52">
        <f t="shared" si="77"/>
        <v>0</v>
      </c>
      <c r="R167" s="52">
        <f t="shared" si="77"/>
        <v>0</v>
      </c>
      <c r="S167" s="52">
        <f t="shared" si="61"/>
        <v>0</v>
      </c>
      <c r="T167" s="52">
        <f>T161*F167</f>
        <v>0</v>
      </c>
      <c r="U167" s="52">
        <f>U161*F167</f>
        <v>0</v>
      </c>
      <c r="V167" s="236"/>
      <c r="W167" s="237"/>
      <c r="X167" s="237"/>
      <c r="Y167" s="237"/>
      <c r="Z167" s="237"/>
      <c r="AA167" s="237"/>
      <c r="AB167" s="237"/>
      <c r="AC167" s="237"/>
      <c r="AD167" s="237"/>
      <c r="AE167" s="237"/>
    </row>
    <row r="168" spans="1:31" s="49" customFormat="1" collapsed="1">
      <c r="A168" s="113" t="s">
        <v>218</v>
      </c>
      <c r="B168" s="56">
        <v>0.17</v>
      </c>
      <c r="C168" s="59" t="s">
        <v>208</v>
      </c>
      <c r="D168" s="58">
        <v>0</v>
      </c>
      <c r="E168" s="58">
        <v>0</v>
      </c>
      <c r="F168" s="58">
        <v>0</v>
      </c>
      <c r="G168" s="62"/>
      <c r="H168" s="62"/>
      <c r="I168" s="62"/>
      <c r="J168" s="62"/>
      <c r="K168" s="62"/>
      <c r="L168" s="62"/>
      <c r="M168" s="62"/>
      <c r="N168" s="62"/>
      <c r="O168" s="62"/>
      <c r="P168" s="62"/>
      <c r="Q168" s="62"/>
      <c r="R168" s="62"/>
      <c r="S168" s="114">
        <f t="shared" si="61"/>
        <v>0</v>
      </c>
      <c r="T168" s="62">
        <f t="shared" si="68"/>
        <v>0</v>
      </c>
      <c r="U168" s="62">
        <f t="shared" si="69"/>
        <v>0</v>
      </c>
      <c r="V168" s="236"/>
      <c r="W168" s="237"/>
      <c r="X168" s="237"/>
      <c r="Y168" s="237"/>
      <c r="Z168" s="237"/>
      <c r="AA168" s="237"/>
      <c r="AB168" s="237"/>
      <c r="AC168" s="237"/>
      <c r="AD168" s="237"/>
      <c r="AE168" s="237"/>
    </row>
    <row r="169" spans="1:31">
      <c r="A169" s="109" t="s">
        <v>219</v>
      </c>
      <c r="B169" s="110" t="s">
        <v>211</v>
      </c>
      <c r="C169" s="109" t="s">
        <v>212</v>
      </c>
      <c r="D169" s="110">
        <f>D168</f>
        <v>0</v>
      </c>
      <c r="E169" s="110"/>
      <c r="F169" s="112" t="s">
        <v>213</v>
      </c>
      <c r="G169" s="50">
        <f>$D$168*G168</f>
        <v>0</v>
      </c>
      <c r="H169" s="50">
        <f t="shared" ref="H169:R169" si="78">$D$168*H168</f>
        <v>0</v>
      </c>
      <c r="I169" s="50">
        <f>$D$168*I168</f>
        <v>0</v>
      </c>
      <c r="J169" s="50">
        <f t="shared" si="78"/>
        <v>0</v>
      </c>
      <c r="K169" s="50">
        <f t="shared" si="78"/>
        <v>0</v>
      </c>
      <c r="L169" s="50">
        <f t="shared" si="78"/>
        <v>0</v>
      </c>
      <c r="M169" s="50">
        <f t="shared" si="78"/>
        <v>0</v>
      </c>
      <c r="N169" s="50">
        <f t="shared" si="78"/>
        <v>0</v>
      </c>
      <c r="O169" s="50">
        <f t="shared" si="78"/>
        <v>0</v>
      </c>
      <c r="P169" s="50">
        <f t="shared" si="78"/>
        <v>0</v>
      </c>
      <c r="Q169" s="50">
        <f t="shared" si="78"/>
        <v>0</v>
      </c>
      <c r="R169" s="50">
        <f t="shared" si="78"/>
        <v>0</v>
      </c>
      <c r="S169" s="50">
        <f t="shared" si="61"/>
        <v>0</v>
      </c>
      <c r="T169" s="50">
        <f>T168*D168</f>
        <v>0</v>
      </c>
      <c r="U169" s="50">
        <f>U168*D169</f>
        <v>0</v>
      </c>
      <c r="V169" s="236"/>
      <c r="W169" s="237"/>
      <c r="X169" s="237"/>
      <c r="Y169" s="237"/>
      <c r="Z169" s="237"/>
      <c r="AA169" s="237"/>
      <c r="AB169" s="237"/>
      <c r="AC169" s="237"/>
      <c r="AD169" s="237"/>
      <c r="AE169" s="237"/>
    </row>
    <row r="170" spans="1:31">
      <c r="A170" s="109" t="s">
        <v>219</v>
      </c>
      <c r="B170" s="109" t="s">
        <v>150</v>
      </c>
      <c r="C170" s="109" t="s">
        <v>214</v>
      </c>
      <c r="D170" s="110">
        <f>D168*(1+B168)</f>
        <v>0</v>
      </c>
      <c r="E170" s="110"/>
      <c r="F170" s="112" t="s">
        <v>215</v>
      </c>
      <c r="G170" s="52">
        <f>G169*(1+$B168)</f>
        <v>0</v>
      </c>
      <c r="H170" s="52">
        <f t="shared" ref="H170:R170" si="79">H169*(1+$B168)</f>
        <v>0</v>
      </c>
      <c r="I170" s="52">
        <f t="shared" si="79"/>
        <v>0</v>
      </c>
      <c r="J170" s="52">
        <f t="shared" si="79"/>
        <v>0</v>
      </c>
      <c r="K170" s="52">
        <f t="shared" si="79"/>
        <v>0</v>
      </c>
      <c r="L170" s="52">
        <f t="shared" si="79"/>
        <v>0</v>
      </c>
      <c r="M170" s="52">
        <f t="shared" si="79"/>
        <v>0</v>
      </c>
      <c r="N170" s="52">
        <f t="shared" si="79"/>
        <v>0</v>
      </c>
      <c r="O170" s="52">
        <f t="shared" si="79"/>
        <v>0</v>
      </c>
      <c r="P170" s="52">
        <f t="shared" si="79"/>
        <v>0</v>
      </c>
      <c r="Q170" s="52">
        <f t="shared" si="79"/>
        <v>0</v>
      </c>
      <c r="R170" s="52">
        <f t="shared" si="79"/>
        <v>0</v>
      </c>
      <c r="S170" s="52">
        <f t="shared" si="61"/>
        <v>0</v>
      </c>
      <c r="T170" s="52">
        <f t="shared" ref="T170" si="80">T169*(1+$B168)</f>
        <v>0</v>
      </c>
      <c r="U170" s="52">
        <f t="shared" ref="U170" si="81">U169*(1+$B168)</f>
        <v>0</v>
      </c>
      <c r="V170" s="236"/>
      <c r="W170" s="237"/>
      <c r="X170" s="237"/>
      <c r="Y170" s="237"/>
      <c r="Z170" s="237"/>
      <c r="AA170" s="237"/>
      <c r="AB170" s="237"/>
      <c r="AC170" s="237"/>
      <c r="AD170" s="237"/>
      <c r="AE170" s="237"/>
    </row>
    <row r="171" spans="1:31" ht="15" hidden="1" customHeight="1" outlineLevel="1">
      <c r="A171" s="109" t="str">
        <f>$E$151</f>
        <v xml:space="preserve">Average cost of goods purchased	</v>
      </c>
      <c r="B171" s="52" t="s">
        <v>211</v>
      </c>
      <c r="C171" s="52"/>
      <c r="D171" s="52"/>
      <c r="E171" s="52">
        <f>E168</f>
        <v>0</v>
      </c>
      <c r="F171" s="52"/>
      <c r="G171" s="52">
        <f>$E$168*G168</f>
        <v>0</v>
      </c>
      <c r="H171" s="52">
        <f t="shared" ref="H171:R171" si="82">$E$168*H168</f>
        <v>0</v>
      </c>
      <c r="I171" s="52">
        <f t="shared" si="82"/>
        <v>0</v>
      </c>
      <c r="J171" s="52">
        <f t="shared" si="82"/>
        <v>0</v>
      </c>
      <c r="K171" s="52">
        <f t="shared" si="82"/>
        <v>0</v>
      </c>
      <c r="L171" s="52">
        <f t="shared" si="82"/>
        <v>0</v>
      </c>
      <c r="M171" s="52">
        <f t="shared" si="82"/>
        <v>0</v>
      </c>
      <c r="N171" s="52">
        <f t="shared" si="82"/>
        <v>0</v>
      </c>
      <c r="O171" s="52">
        <f t="shared" si="82"/>
        <v>0</v>
      </c>
      <c r="P171" s="52">
        <f t="shared" si="82"/>
        <v>0</v>
      </c>
      <c r="Q171" s="52">
        <f t="shared" si="82"/>
        <v>0</v>
      </c>
      <c r="R171" s="52">
        <f t="shared" si="82"/>
        <v>0</v>
      </c>
      <c r="S171" s="52">
        <f t="shared" si="61"/>
        <v>0</v>
      </c>
      <c r="T171" s="52">
        <f>T168*E171</f>
        <v>0</v>
      </c>
      <c r="U171" s="52">
        <f>U168*E171</f>
        <v>0</v>
      </c>
      <c r="V171" s="236"/>
      <c r="W171" s="237"/>
      <c r="X171" s="237"/>
      <c r="Y171" s="237"/>
      <c r="Z171" s="237"/>
      <c r="AA171" s="237"/>
      <c r="AB171" s="237"/>
      <c r="AC171" s="237"/>
      <c r="AD171" s="237"/>
      <c r="AE171" s="237"/>
    </row>
    <row r="172" spans="1:31" ht="15" hidden="1" customHeight="1" outlineLevel="1">
      <c r="A172" s="109" t="str">
        <f>$F$151</f>
        <v>Average cost of subcontracting</v>
      </c>
      <c r="B172" s="42" t="s">
        <v>211</v>
      </c>
      <c r="C172" s="50"/>
      <c r="D172" s="50"/>
      <c r="E172" s="50"/>
      <c r="F172" s="50">
        <f>F168</f>
        <v>0</v>
      </c>
      <c r="G172" s="50">
        <f>$F$168*G168</f>
        <v>0</v>
      </c>
      <c r="H172" s="50">
        <f t="shared" ref="H172:R172" si="83">$F$168*H168</f>
        <v>0</v>
      </c>
      <c r="I172" s="50">
        <f t="shared" si="83"/>
        <v>0</v>
      </c>
      <c r="J172" s="50">
        <f t="shared" si="83"/>
        <v>0</v>
      </c>
      <c r="K172" s="50">
        <f t="shared" si="83"/>
        <v>0</v>
      </c>
      <c r="L172" s="50">
        <f t="shared" si="83"/>
        <v>0</v>
      </c>
      <c r="M172" s="50">
        <f t="shared" si="83"/>
        <v>0</v>
      </c>
      <c r="N172" s="50">
        <f t="shared" si="83"/>
        <v>0</v>
      </c>
      <c r="O172" s="50">
        <f t="shared" si="83"/>
        <v>0</v>
      </c>
      <c r="P172" s="50">
        <f t="shared" si="83"/>
        <v>0</v>
      </c>
      <c r="Q172" s="50">
        <f t="shared" si="83"/>
        <v>0</v>
      </c>
      <c r="R172" s="50">
        <f t="shared" si="83"/>
        <v>0</v>
      </c>
      <c r="S172" s="50">
        <f t="shared" si="61"/>
        <v>0</v>
      </c>
      <c r="T172" s="50">
        <f>F172*T168</f>
        <v>0</v>
      </c>
      <c r="U172" s="50">
        <f>U168*F172</f>
        <v>0</v>
      </c>
      <c r="V172" s="236"/>
      <c r="W172" s="237"/>
      <c r="X172" s="237"/>
      <c r="Y172" s="237"/>
      <c r="Z172" s="237"/>
      <c r="AA172" s="237"/>
      <c r="AB172" s="237"/>
      <c r="AC172" s="237"/>
      <c r="AD172" s="237"/>
      <c r="AE172" s="237"/>
    </row>
    <row r="173" spans="1:31" ht="15" hidden="1" customHeight="1" outlineLevel="1">
      <c r="A173" s="109" t="str">
        <f>$E$151</f>
        <v xml:space="preserve">Average cost of goods purchased	</v>
      </c>
      <c r="B173" s="42" t="s">
        <v>150</v>
      </c>
      <c r="C173" s="50"/>
      <c r="D173" s="50"/>
      <c r="E173" s="50">
        <f>E168*(1+B168)</f>
        <v>0</v>
      </c>
      <c r="F173" s="50"/>
      <c r="G173" s="50">
        <f t="shared" ref="G173:R173" si="84">$E173*G168</f>
        <v>0</v>
      </c>
      <c r="H173" s="50">
        <f t="shared" si="84"/>
        <v>0</v>
      </c>
      <c r="I173" s="50">
        <f t="shared" si="84"/>
        <v>0</v>
      </c>
      <c r="J173" s="50">
        <f t="shared" si="84"/>
        <v>0</v>
      </c>
      <c r="K173" s="50">
        <f t="shared" si="84"/>
        <v>0</v>
      </c>
      <c r="L173" s="50">
        <f t="shared" si="84"/>
        <v>0</v>
      </c>
      <c r="M173" s="50">
        <f t="shared" si="84"/>
        <v>0</v>
      </c>
      <c r="N173" s="50">
        <f t="shared" si="84"/>
        <v>0</v>
      </c>
      <c r="O173" s="50">
        <f t="shared" si="84"/>
        <v>0</v>
      </c>
      <c r="P173" s="50">
        <f t="shared" si="84"/>
        <v>0</v>
      </c>
      <c r="Q173" s="50">
        <f t="shared" si="84"/>
        <v>0</v>
      </c>
      <c r="R173" s="50">
        <f t="shared" si="84"/>
        <v>0</v>
      </c>
      <c r="S173" s="50">
        <f t="shared" si="61"/>
        <v>0</v>
      </c>
      <c r="T173" s="50">
        <f>T168*E173</f>
        <v>0</v>
      </c>
      <c r="U173" s="50">
        <f>U168*E173</f>
        <v>0</v>
      </c>
      <c r="V173" s="236"/>
      <c r="W173" s="237"/>
      <c r="X173" s="237"/>
      <c r="Y173" s="237"/>
      <c r="Z173" s="237"/>
      <c r="AA173" s="237"/>
      <c r="AB173" s="237"/>
      <c r="AC173" s="237"/>
      <c r="AD173" s="237"/>
      <c r="AE173" s="237"/>
    </row>
    <row r="174" spans="1:31" ht="15" hidden="1" customHeight="1" outlineLevel="1">
      <c r="A174" s="109" t="str">
        <f>$F$151</f>
        <v>Average cost of subcontracting</v>
      </c>
      <c r="B174" s="51" t="s">
        <v>150</v>
      </c>
      <c r="C174" s="52"/>
      <c r="D174" s="52"/>
      <c r="E174" s="52"/>
      <c r="F174" s="52">
        <f>F168*(1+B168)</f>
        <v>0</v>
      </c>
      <c r="G174" s="52">
        <f t="shared" ref="G174:R174" si="85">$F174*G168</f>
        <v>0</v>
      </c>
      <c r="H174" s="52">
        <f t="shared" si="85"/>
        <v>0</v>
      </c>
      <c r="I174" s="52">
        <f t="shared" si="85"/>
        <v>0</v>
      </c>
      <c r="J174" s="52">
        <f t="shared" si="85"/>
        <v>0</v>
      </c>
      <c r="K174" s="52">
        <f t="shared" si="85"/>
        <v>0</v>
      </c>
      <c r="L174" s="52">
        <f t="shared" si="85"/>
        <v>0</v>
      </c>
      <c r="M174" s="52">
        <f t="shared" si="85"/>
        <v>0</v>
      </c>
      <c r="N174" s="52">
        <f t="shared" si="85"/>
        <v>0</v>
      </c>
      <c r="O174" s="52">
        <f t="shared" si="85"/>
        <v>0</v>
      </c>
      <c r="P174" s="52">
        <f t="shared" si="85"/>
        <v>0</v>
      </c>
      <c r="Q174" s="52">
        <f t="shared" si="85"/>
        <v>0</v>
      </c>
      <c r="R174" s="52">
        <f t="shared" si="85"/>
        <v>0</v>
      </c>
      <c r="S174" s="52">
        <f t="shared" si="61"/>
        <v>0</v>
      </c>
      <c r="T174" s="52">
        <f>T168*F174</f>
        <v>0</v>
      </c>
      <c r="U174" s="52">
        <f>U168*F174</f>
        <v>0</v>
      </c>
      <c r="V174" s="236"/>
      <c r="W174" s="237"/>
      <c r="X174" s="237"/>
      <c r="Y174" s="237"/>
      <c r="Z174" s="237"/>
      <c r="AA174" s="237"/>
      <c r="AB174" s="237"/>
      <c r="AC174" s="237"/>
      <c r="AD174" s="237"/>
      <c r="AE174" s="237"/>
    </row>
    <row r="175" spans="1:31" s="49" customFormat="1" collapsed="1">
      <c r="A175" s="113" t="s">
        <v>220</v>
      </c>
      <c r="B175" s="56">
        <v>0.17</v>
      </c>
      <c r="C175" s="59" t="s">
        <v>208</v>
      </c>
      <c r="D175" s="58">
        <v>0</v>
      </c>
      <c r="E175" s="58">
        <v>0</v>
      </c>
      <c r="F175" s="58">
        <v>0</v>
      </c>
      <c r="G175" s="62"/>
      <c r="H175" s="62"/>
      <c r="I175" s="62"/>
      <c r="J175" s="62"/>
      <c r="K175" s="62"/>
      <c r="L175" s="62"/>
      <c r="M175" s="62"/>
      <c r="N175" s="62"/>
      <c r="O175" s="62"/>
      <c r="P175" s="62"/>
      <c r="Q175" s="62"/>
      <c r="R175" s="62"/>
      <c r="S175" s="114">
        <f t="shared" si="61"/>
        <v>0</v>
      </c>
      <c r="T175" s="62">
        <f t="shared" si="68"/>
        <v>0</v>
      </c>
      <c r="U175" s="62">
        <f t="shared" si="69"/>
        <v>0</v>
      </c>
      <c r="V175" s="236"/>
      <c r="W175" s="237"/>
      <c r="X175" s="237"/>
      <c r="Y175" s="237"/>
      <c r="Z175" s="237"/>
      <c r="AA175" s="237"/>
      <c r="AB175" s="237"/>
      <c r="AC175" s="237"/>
      <c r="AD175" s="237"/>
      <c r="AE175" s="237"/>
    </row>
    <row r="176" spans="1:31">
      <c r="A176" s="109" t="s">
        <v>221</v>
      </c>
      <c r="B176" s="110" t="s">
        <v>211</v>
      </c>
      <c r="C176" s="109" t="s">
        <v>212</v>
      </c>
      <c r="D176" s="110">
        <f>D175</f>
        <v>0</v>
      </c>
      <c r="E176" s="110"/>
      <c r="F176" s="112" t="s">
        <v>213</v>
      </c>
      <c r="G176" s="50">
        <f>$D$175*G175</f>
        <v>0</v>
      </c>
      <c r="H176" s="50">
        <f>$D$175*H175</f>
        <v>0</v>
      </c>
      <c r="I176" s="50">
        <f t="shared" ref="I176:R176" si="86">$D$175*I175</f>
        <v>0</v>
      </c>
      <c r="J176" s="50">
        <f t="shared" si="86"/>
        <v>0</v>
      </c>
      <c r="K176" s="50">
        <f t="shared" si="86"/>
        <v>0</v>
      </c>
      <c r="L176" s="50">
        <f t="shared" si="86"/>
        <v>0</v>
      </c>
      <c r="M176" s="50">
        <f t="shared" si="86"/>
        <v>0</v>
      </c>
      <c r="N176" s="50">
        <f t="shared" si="86"/>
        <v>0</v>
      </c>
      <c r="O176" s="50">
        <f t="shared" si="86"/>
        <v>0</v>
      </c>
      <c r="P176" s="50">
        <f t="shared" si="86"/>
        <v>0</v>
      </c>
      <c r="Q176" s="50">
        <f t="shared" si="86"/>
        <v>0</v>
      </c>
      <c r="R176" s="50">
        <f t="shared" si="86"/>
        <v>0</v>
      </c>
      <c r="S176" s="50">
        <f t="shared" si="61"/>
        <v>0</v>
      </c>
      <c r="T176" s="50">
        <f>T175*D175</f>
        <v>0</v>
      </c>
      <c r="U176" s="50">
        <f>U175*D176</f>
        <v>0</v>
      </c>
      <c r="V176" s="236"/>
      <c r="W176" s="237"/>
      <c r="X176" s="237"/>
      <c r="Y176" s="237"/>
      <c r="Z176" s="237"/>
      <c r="AA176" s="237"/>
      <c r="AB176" s="237"/>
      <c r="AC176" s="237"/>
      <c r="AD176" s="237"/>
      <c r="AE176" s="237"/>
    </row>
    <row r="177" spans="1:31">
      <c r="A177" s="109" t="s">
        <v>221</v>
      </c>
      <c r="B177" s="109" t="s">
        <v>150</v>
      </c>
      <c r="C177" s="109" t="s">
        <v>214</v>
      </c>
      <c r="D177" s="110">
        <f>D175*(1+B175)</f>
        <v>0</v>
      </c>
      <c r="E177" s="110"/>
      <c r="F177" s="112" t="s">
        <v>215</v>
      </c>
      <c r="G177" s="52">
        <f>G176*(1+$B175)</f>
        <v>0</v>
      </c>
      <c r="H177" s="52">
        <f t="shared" ref="H177:R177" si="87">H176*(1+$B175)</f>
        <v>0</v>
      </c>
      <c r="I177" s="52">
        <f t="shared" si="87"/>
        <v>0</v>
      </c>
      <c r="J177" s="52">
        <f t="shared" si="87"/>
        <v>0</v>
      </c>
      <c r="K177" s="52">
        <f t="shared" si="87"/>
        <v>0</v>
      </c>
      <c r="L177" s="52">
        <f t="shared" si="87"/>
        <v>0</v>
      </c>
      <c r="M177" s="52">
        <f t="shared" si="87"/>
        <v>0</v>
      </c>
      <c r="N177" s="52">
        <f t="shared" si="87"/>
        <v>0</v>
      </c>
      <c r="O177" s="52">
        <f t="shared" si="87"/>
        <v>0</v>
      </c>
      <c r="P177" s="52">
        <f t="shared" si="87"/>
        <v>0</v>
      </c>
      <c r="Q177" s="52">
        <f t="shared" si="87"/>
        <v>0</v>
      </c>
      <c r="R177" s="52">
        <f t="shared" si="87"/>
        <v>0</v>
      </c>
      <c r="S177" s="52">
        <f t="shared" si="61"/>
        <v>0</v>
      </c>
      <c r="T177" s="52">
        <f t="shared" ref="T177" si="88">T176*(1+$B175)</f>
        <v>0</v>
      </c>
      <c r="U177" s="52">
        <f t="shared" ref="U177" si="89">U176*(1+$B175)</f>
        <v>0</v>
      </c>
      <c r="V177" s="236"/>
      <c r="W177" s="237"/>
      <c r="X177" s="237"/>
      <c r="Y177" s="237"/>
      <c r="Z177" s="237"/>
      <c r="AA177" s="237"/>
      <c r="AB177" s="237"/>
      <c r="AC177" s="237"/>
      <c r="AD177" s="237"/>
      <c r="AE177" s="237"/>
    </row>
    <row r="178" spans="1:31" ht="15" hidden="1" customHeight="1" outlineLevel="1">
      <c r="A178" s="109" t="str">
        <f>$E$151</f>
        <v xml:space="preserve">Average cost of goods purchased	</v>
      </c>
      <c r="B178" s="52" t="s">
        <v>211</v>
      </c>
      <c r="C178" s="52"/>
      <c r="D178" s="52"/>
      <c r="E178" s="52">
        <f>E175</f>
        <v>0</v>
      </c>
      <c r="F178" s="52"/>
      <c r="G178" s="52">
        <f>G175*$E$175</f>
        <v>0</v>
      </c>
      <c r="H178" s="52">
        <f t="shared" ref="H178:R178" si="90">H175*$E$175</f>
        <v>0</v>
      </c>
      <c r="I178" s="52">
        <f t="shared" si="90"/>
        <v>0</v>
      </c>
      <c r="J178" s="52">
        <f t="shared" si="90"/>
        <v>0</v>
      </c>
      <c r="K178" s="52">
        <f t="shared" si="90"/>
        <v>0</v>
      </c>
      <c r="L178" s="52">
        <f t="shared" si="90"/>
        <v>0</v>
      </c>
      <c r="M178" s="52">
        <f t="shared" si="90"/>
        <v>0</v>
      </c>
      <c r="N178" s="52">
        <f t="shared" si="90"/>
        <v>0</v>
      </c>
      <c r="O178" s="52">
        <f t="shared" si="90"/>
        <v>0</v>
      </c>
      <c r="P178" s="52">
        <f t="shared" si="90"/>
        <v>0</v>
      </c>
      <c r="Q178" s="52">
        <f t="shared" si="90"/>
        <v>0</v>
      </c>
      <c r="R178" s="52">
        <f t="shared" si="90"/>
        <v>0</v>
      </c>
      <c r="S178" s="52">
        <f t="shared" si="61"/>
        <v>0</v>
      </c>
      <c r="T178" s="52">
        <f>T175*E178</f>
        <v>0</v>
      </c>
      <c r="U178" s="52">
        <f>U175*E178</f>
        <v>0</v>
      </c>
      <c r="V178" s="236"/>
      <c r="W178" s="237"/>
      <c r="X178" s="237"/>
      <c r="Y178" s="237"/>
      <c r="Z178" s="237"/>
      <c r="AA178" s="237"/>
      <c r="AB178" s="237"/>
      <c r="AC178" s="237"/>
      <c r="AD178" s="237"/>
      <c r="AE178" s="237"/>
    </row>
    <row r="179" spans="1:31" ht="15" hidden="1" customHeight="1" outlineLevel="1">
      <c r="A179" s="109" t="str">
        <f>$F$151</f>
        <v>Average cost of subcontracting</v>
      </c>
      <c r="B179" s="42" t="s">
        <v>211</v>
      </c>
      <c r="C179" s="50"/>
      <c r="D179" s="50"/>
      <c r="E179" s="50"/>
      <c r="F179" s="50">
        <f>F175</f>
        <v>0</v>
      </c>
      <c r="G179" s="50">
        <f>G175*$F$175</f>
        <v>0</v>
      </c>
      <c r="H179" s="50">
        <f t="shared" ref="H179:R179" si="91">H175*$F$175</f>
        <v>0</v>
      </c>
      <c r="I179" s="50">
        <f>I175*$F$175</f>
        <v>0</v>
      </c>
      <c r="J179" s="50">
        <f t="shared" si="91"/>
        <v>0</v>
      </c>
      <c r="K179" s="50">
        <f t="shared" si="91"/>
        <v>0</v>
      </c>
      <c r="L179" s="50">
        <f t="shared" si="91"/>
        <v>0</v>
      </c>
      <c r="M179" s="50">
        <f t="shared" si="91"/>
        <v>0</v>
      </c>
      <c r="N179" s="50">
        <f t="shared" si="91"/>
        <v>0</v>
      </c>
      <c r="O179" s="50">
        <f t="shared" si="91"/>
        <v>0</v>
      </c>
      <c r="P179" s="50">
        <f t="shared" si="91"/>
        <v>0</v>
      </c>
      <c r="Q179" s="50">
        <f t="shared" si="91"/>
        <v>0</v>
      </c>
      <c r="R179" s="50">
        <f t="shared" si="91"/>
        <v>0</v>
      </c>
      <c r="S179" s="50">
        <f t="shared" si="61"/>
        <v>0</v>
      </c>
      <c r="T179" s="50">
        <f>F179*T175</f>
        <v>0</v>
      </c>
      <c r="U179" s="50">
        <f>U175*F179</f>
        <v>0</v>
      </c>
      <c r="V179" s="236"/>
      <c r="W179" s="237"/>
      <c r="X179" s="237"/>
      <c r="Y179" s="237"/>
      <c r="Z179" s="237"/>
      <c r="AA179" s="237"/>
      <c r="AB179" s="237"/>
      <c r="AC179" s="237"/>
      <c r="AD179" s="237"/>
      <c r="AE179" s="237"/>
    </row>
    <row r="180" spans="1:31" ht="15" hidden="1" customHeight="1" outlineLevel="1">
      <c r="A180" s="109" t="str">
        <f>$E$151</f>
        <v xml:space="preserve">Average cost of goods purchased	</v>
      </c>
      <c r="B180" s="42" t="s">
        <v>150</v>
      </c>
      <c r="C180" s="50"/>
      <c r="D180" s="50"/>
      <c r="E180" s="50">
        <f>E175*(1+B175)</f>
        <v>0</v>
      </c>
      <c r="F180" s="50"/>
      <c r="G180" s="50">
        <f t="shared" ref="G180:R180" si="92">$E180*G175</f>
        <v>0</v>
      </c>
      <c r="H180" s="50">
        <f t="shared" si="92"/>
        <v>0</v>
      </c>
      <c r="I180" s="50">
        <f t="shared" si="92"/>
        <v>0</v>
      </c>
      <c r="J180" s="50">
        <f t="shared" si="92"/>
        <v>0</v>
      </c>
      <c r="K180" s="50">
        <f t="shared" si="92"/>
        <v>0</v>
      </c>
      <c r="L180" s="50">
        <f t="shared" si="92"/>
        <v>0</v>
      </c>
      <c r="M180" s="50">
        <f t="shared" si="92"/>
        <v>0</v>
      </c>
      <c r="N180" s="50">
        <f t="shared" si="92"/>
        <v>0</v>
      </c>
      <c r="O180" s="50">
        <f t="shared" si="92"/>
        <v>0</v>
      </c>
      <c r="P180" s="50">
        <f t="shared" si="92"/>
        <v>0</v>
      </c>
      <c r="Q180" s="50">
        <f t="shared" si="92"/>
        <v>0</v>
      </c>
      <c r="R180" s="50">
        <f t="shared" si="92"/>
        <v>0</v>
      </c>
      <c r="S180" s="50">
        <f t="shared" si="61"/>
        <v>0</v>
      </c>
      <c r="T180" s="50">
        <f>T175*E180</f>
        <v>0</v>
      </c>
      <c r="U180" s="50">
        <f>U175*E180</f>
        <v>0</v>
      </c>
      <c r="V180" s="236"/>
      <c r="W180" s="237"/>
      <c r="X180" s="237"/>
      <c r="Y180" s="237"/>
      <c r="Z180" s="237"/>
      <c r="AA180" s="237"/>
      <c r="AB180" s="237"/>
      <c r="AC180" s="237"/>
      <c r="AD180" s="237"/>
      <c r="AE180" s="237"/>
    </row>
    <row r="181" spans="1:31" ht="15" hidden="1" customHeight="1" outlineLevel="1">
      <c r="A181" s="109" t="str">
        <f>$F$151</f>
        <v>Average cost of subcontracting</v>
      </c>
      <c r="B181" s="51" t="s">
        <v>150</v>
      </c>
      <c r="C181" s="52"/>
      <c r="D181" s="52"/>
      <c r="E181" s="52"/>
      <c r="F181" s="52">
        <f>F175*(1+B175)</f>
        <v>0</v>
      </c>
      <c r="G181" s="52">
        <f t="shared" ref="G181:R181" si="93">$F181*G175</f>
        <v>0</v>
      </c>
      <c r="H181" s="52">
        <f t="shared" si="93"/>
        <v>0</v>
      </c>
      <c r="I181" s="52">
        <f t="shared" si="93"/>
        <v>0</v>
      </c>
      <c r="J181" s="52">
        <f t="shared" si="93"/>
        <v>0</v>
      </c>
      <c r="K181" s="52">
        <f t="shared" si="93"/>
        <v>0</v>
      </c>
      <c r="L181" s="52">
        <f t="shared" si="93"/>
        <v>0</v>
      </c>
      <c r="M181" s="52">
        <f t="shared" si="93"/>
        <v>0</v>
      </c>
      <c r="N181" s="52">
        <f t="shared" si="93"/>
        <v>0</v>
      </c>
      <c r="O181" s="52">
        <f t="shared" si="93"/>
        <v>0</v>
      </c>
      <c r="P181" s="52">
        <f t="shared" si="93"/>
        <v>0</v>
      </c>
      <c r="Q181" s="52">
        <f t="shared" si="93"/>
        <v>0</v>
      </c>
      <c r="R181" s="52">
        <f t="shared" si="93"/>
        <v>0</v>
      </c>
      <c r="S181" s="52">
        <f t="shared" si="61"/>
        <v>0</v>
      </c>
      <c r="T181" s="52">
        <f>T175*F181</f>
        <v>0</v>
      </c>
      <c r="U181" s="52">
        <f>U175*F181</f>
        <v>0</v>
      </c>
      <c r="V181" s="236"/>
      <c r="W181" s="237"/>
      <c r="X181" s="237"/>
      <c r="Y181" s="237"/>
      <c r="Z181" s="237"/>
      <c r="AA181" s="237"/>
      <c r="AB181" s="237"/>
      <c r="AC181" s="237"/>
      <c r="AD181" s="237"/>
      <c r="AE181" s="237"/>
    </row>
    <row r="182" spans="1:31" s="49" customFormat="1" collapsed="1">
      <c r="A182" s="113" t="s">
        <v>222</v>
      </c>
      <c r="B182" s="56">
        <v>0.17</v>
      </c>
      <c r="C182" s="59" t="s">
        <v>208</v>
      </c>
      <c r="D182" s="58">
        <v>0</v>
      </c>
      <c r="E182" s="58">
        <v>0</v>
      </c>
      <c r="F182" s="58">
        <v>0</v>
      </c>
      <c r="G182" s="62"/>
      <c r="H182" s="62"/>
      <c r="I182" s="62"/>
      <c r="J182" s="62"/>
      <c r="K182" s="62"/>
      <c r="L182" s="62"/>
      <c r="M182" s="62"/>
      <c r="N182" s="62"/>
      <c r="O182" s="62"/>
      <c r="P182" s="62"/>
      <c r="Q182" s="62"/>
      <c r="R182" s="62"/>
      <c r="S182" s="114">
        <f t="shared" si="61"/>
        <v>0</v>
      </c>
      <c r="T182" s="62">
        <f t="shared" si="68"/>
        <v>0</v>
      </c>
      <c r="U182" s="62">
        <f t="shared" si="69"/>
        <v>0</v>
      </c>
      <c r="V182" s="236"/>
      <c r="W182" s="237"/>
      <c r="X182" s="237"/>
      <c r="Y182" s="237"/>
      <c r="Z182" s="237"/>
      <c r="AA182" s="237"/>
      <c r="AB182" s="237"/>
      <c r="AC182" s="237"/>
      <c r="AD182" s="237"/>
      <c r="AE182" s="237"/>
    </row>
    <row r="183" spans="1:31">
      <c r="A183" s="109" t="s">
        <v>223</v>
      </c>
      <c r="B183" s="110" t="s">
        <v>211</v>
      </c>
      <c r="C183" s="109" t="s">
        <v>212</v>
      </c>
      <c r="D183" s="110">
        <f>D182</f>
        <v>0</v>
      </c>
      <c r="E183" s="110"/>
      <c r="F183" s="112" t="s">
        <v>213</v>
      </c>
      <c r="G183" s="50">
        <f>$D$182*G182</f>
        <v>0</v>
      </c>
      <c r="H183" s="50">
        <f t="shared" ref="H183:R183" si="94">$D$182*H182</f>
        <v>0</v>
      </c>
      <c r="I183" s="50">
        <f t="shared" si="94"/>
        <v>0</v>
      </c>
      <c r="J183" s="50">
        <f t="shared" si="94"/>
        <v>0</v>
      </c>
      <c r="K183" s="50">
        <f t="shared" si="94"/>
        <v>0</v>
      </c>
      <c r="L183" s="50">
        <f t="shared" si="94"/>
        <v>0</v>
      </c>
      <c r="M183" s="50">
        <f t="shared" si="94"/>
        <v>0</v>
      </c>
      <c r="N183" s="50">
        <f t="shared" si="94"/>
        <v>0</v>
      </c>
      <c r="O183" s="50">
        <f t="shared" si="94"/>
        <v>0</v>
      </c>
      <c r="P183" s="50">
        <f t="shared" si="94"/>
        <v>0</v>
      </c>
      <c r="Q183" s="50">
        <f t="shared" si="94"/>
        <v>0</v>
      </c>
      <c r="R183" s="50">
        <f t="shared" si="94"/>
        <v>0</v>
      </c>
      <c r="S183" s="50">
        <f t="shared" si="61"/>
        <v>0</v>
      </c>
      <c r="T183" s="50">
        <f>T182*D182</f>
        <v>0</v>
      </c>
      <c r="U183" s="50">
        <f>U182*D183</f>
        <v>0</v>
      </c>
      <c r="V183" s="236"/>
      <c r="W183" s="237"/>
      <c r="X183" s="237"/>
      <c r="Y183" s="237"/>
      <c r="Z183" s="237"/>
      <c r="AA183" s="237"/>
      <c r="AB183" s="237"/>
      <c r="AC183" s="237"/>
      <c r="AD183" s="237"/>
      <c r="AE183" s="237"/>
    </row>
    <row r="184" spans="1:31">
      <c r="A184" s="109" t="s">
        <v>223</v>
      </c>
      <c r="B184" s="109" t="s">
        <v>150</v>
      </c>
      <c r="C184" s="109" t="s">
        <v>214</v>
      </c>
      <c r="D184" s="110">
        <f>D182*(1+B182)</f>
        <v>0</v>
      </c>
      <c r="E184" s="110"/>
      <c r="F184" s="112" t="s">
        <v>215</v>
      </c>
      <c r="G184" s="52">
        <f>G183*(1+$B182)</f>
        <v>0</v>
      </c>
      <c r="H184" s="52">
        <f t="shared" ref="H184:R184" si="95">H183*(1+$B182)</f>
        <v>0</v>
      </c>
      <c r="I184" s="52">
        <f t="shared" si="95"/>
        <v>0</v>
      </c>
      <c r="J184" s="52">
        <f t="shared" si="95"/>
        <v>0</v>
      </c>
      <c r="K184" s="52">
        <f t="shared" si="95"/>
        <v>0</v>
      </c>
      <c r="L184" s="52">
        <f t="shared" si="95"/>
        <v>0</v>
      </c>
      <c r="M184" s="52">
        <f t="shared" si="95"/>
        <v>0</v>
      </c>
      <c r="N184" s="52">
        <f t="shared" si="95"/>
        <v>0</v>
      </c>
      <c r="O184" s="52">
        <f t="shared" si="95"/>
        <v>0</v>
      </c>
      <c r="P184" s="52">
        <f t="shared" si="95"/>
        <v>0</v>
      </c>
      <c r="Q184" s="52">
        <f t="shared" si="95"/>
        <v>0</v>
      </c>
      <c r="R184" s="52">
        <f t="shared" si="95"/>
        <v>0</v>
      </c>
      <c r="S184" s="52">
        <f t="shared" si="61"/>
        <v>0</v>
      </c>
      <c r="T184" s="52">
        <f t="shared" ref="T184" si="96">T183*(1+$B182)</f>
        <v>0</v>
      </c>
      <c r="U184" s="52">
        <f t="shared" ref="U184" si="97">U183*(1+$B182)</f>
        <v>0</v>
      </c>
      <c r="V184" s="236"/>
      <c r="W184" s="237"/>
      <c r="X184" s="237"/>
      <c r="Y184" s="237"/>
      <c r="Z184" s="237"/>
      <c r="AA184" s="237"/>
      <c r="AB184" s="237"/>
      <c r="AC184" s="237"/>
      <c r="AD184" s="237"/>
      <c r="AE184" s="237"/>
    </row>
    <row r="185" spans="1:31" ht="15" hidden="1" customHeight="1" outlineLevel="1">
      <c r="A185" s="109" t="str">
        <f>$E$151</f>
        <v xml:space="preserve">Average cost of goods purchased	</v>
      </c>
      <c r="B185" s="52" t="s">
        <v>211</v>
      </c>
      <c r="C185" s="52"/>
      <c r="D185" s="52"/>
      <c r="E185" s="52">
        <f>E182</f>
        <v>0</v>
      </c>
      <c r="F185" s="52"/>
      <c r="G185" s="52">
        <f>G182*$E$182</f>
        <v>0</v>
      </c>
      <c r="H185" s="52">
        <f t="shared" ref="H185:R185" si="98">H182*$E$182</f>
        <v>0</v>
      </c>
      <c r="I185" s="52">
        <f t="shared" si="98"/>
        <v>0</v>
      </c>
      <c r="J185" s="52">
        <f t="shared" si="98"/>
        <v>0</v>
      </c>
      <c r="K185" s="52">
        <f t="shared" si="98"/>
        <v>0</v>
      </c>
      <c r="L185" s="52">
        <f t="shared" si="98"/>
        <v>0</v>
      </c>
      <c r="M185" s="52">
        <f t="shared" si="98"/>
        <v>0</v>
      </c>
      <c r="N185" s="52">
        <f t="shared" si="98"/>
        <v>0</v>
      </c>
      <c r="O185" s="52">
        <f t="shared" si="98"/>
        <v>0</v>
      </c>
      <c r="P185" s="52">
        <f t="shared" si="98"/>
        <v>0</v>
      </c>
      <c r="Q185" s="52">
        <f t="shared" si="98"/>
        <v>0</v>
      </c>
      <c r="R185" s="52">
        <f t="shared" si="98"/>
        <v>0</v>
      </c>
      <c r="S185" s="52">
        <f t="shared" si="61"/>
        <v>0</v>
      </c>
      <c r="T185" s="52">
        <f>T182*E185</f>
        <v>0</v>
      </c>
      <c r="U185" s="52">
        <f>U182*E185</f>
        <v>0</v>
      </c>
      <c r="V185" s="236"/>
      <c r="W185" s="237"/>
      <c r="X185" s="237"/>
      <c r="Y185" s="237"/>
      <c r="Z185" s="237"/>
      <c r="AA185" s="237"/>
      <c r="AB185" s="237"/>
      <c r="AC185" s="237"/>
      <c r="AD185" s="237"/>
      <c r="AE185" s="237"/>
    </row>
    <row r="186" spans="1:31" ht="15" hidden="1" customHeight="1" outlineLevel="1">
      <c r="A186" s="109" t="str">
        <f>$F$151</f>
        <v>Average cost of subcontracting</v>
      </c>
      <c r="B186" s="42" t="s">
        <v>211</v>
      </c>
      <c r="C186" s="50"/>
      <c r="D186" s="50"/>
      <c r="E186" s="50"/>
      <c r="F186" s="50">
        <f>F182</f>
        <v>0</v>
      </c>
      <c r="G186" s="50">
        <f>G182*$F$182</f>
        <v>0</v>
      </c>
      <c r="H186" s="50">
        <f t="shared" ref="H186:R186" si="99">H182*$F$182</f>
        <v>0</v>
      </c>
      <c r="I186" s="50">
        <f t="shared" si="99"/>
        <v>0</v>
      </c>
      <c r="J186" s="50">
        <f t="shared" si="99"/>
        <v>0</v>
      </c>
      <c r="K186" s="50">
        <f t="shared" si="99"/>
        <v>0</v>
      </c>
      <c r="L186" s="50">
        <f t="shared" si="99"/>
        <v>0</v>
      </c>
      <c r="M186" s="50">
        <f t="shared" si="99"/>
        <v>0</v>
      </c>
      <c r="N186" s="50">
        <f t="shared" si="99"/>
        <v>0</v>
      </c>
      <c r="O186" s="50">
        <f t="shared" si="99"/>
        <v>0</v>
      </c>
      <c r="P186" s="50">
        <f t="shared" si="99"/>
        <v>0</v>
      </c>
      <c r="Q186" s="50">
        <f t="shared" si="99"/>
        <v>0</v>
      </c>
      <c r="R186" s="50">
        <f t="shared" si="99"/>
        <v>0</v>
      </c>
      <c r="S186" s="50">
        <f t="shared" si="61"/>
        <v>0</v>
      </c>
      <c r="T186" s="50">
        <f>F186*T182</f>
        <v>0</v>
      </c>
      <c r="U186" s="50">
        <f>U182*F186</f>
        <v>0</v>
      </c>
      <c r="V186" s="236"/>
      <c r="W186" s="237"/>
      <c r="X186" s="237"/>
      <c r="Y186" s="237"/>
      <c r="Z186" s="237"/>
      <c r="AA186" s="237"/>
      <c r="AB186" s="237"/>
      <c r="AC186" s="237"/>
      <c r="AD186" s="237"/>
      <c r="AE186" s="237"/>
    </row>
    <row r="187" spans="1:31" ht="15" hidden="1" customHeight="1" outlineLevel="1">
      <c r="A187" s="109" t="str">
        <f>$E$151</f>
        <v xml:space="preserve">Average cost of goods purchased	</v>
      </c>
      <c r="B187" s="42" t="s">
        <v>150</v>
      </c>
      <c r="C187" s="50"/>
      <c r="D187" s="50"/>
      <c r="E187" s="50">
        <f>E182*(1+B182)</f>
        <v>0</v>
      </c>
      <c r="F187" s="50"/>
      <c r="G187" s="50">
        <f>$E187*G182</f>
        <v>0</v>
      </c>
      <c r="H187" s="50">
        <f t="shared" ref="H187:R187" si="100">$E187*H182</f>
        <v>0</v>
      </c>
      <c r="I187" s="50">
        <f t="shared" si="100"/>
        <v>0</v>
      </c>
      <c r="J187" s="50">
        <f t="shared" si="100"/>
        <v>0</v>
      </c>
      <c r="K187" s="50">
        <f t="shared" si="100"/>
        <v>0</v>
      </c>
      <c r="L187" s="50">
        <f t="shared" si="100"/>
        <v>0</v>
      </c>
      <c r="M187" s="50">
        <f t="shared" si="100"/>
        <v>0</v>
      </c>
      <c r="N187" s="50">
        <f t="shared" si="100"/>
        <v>0</v>
      </c>
      <c r="O187" s="50">
        <f t="shared" si="100"/>
        <v>0</v>
      </c>
      <c r="P187" s="50">
        <f t="shared" si="100"/>
        <v>0</v>
      </c>
      <c r="Q187" s="50">
        <f t="shared" si="100"/>
        <v>0</v>
      </c>
      <c r="R187" s="50">
        <f t="shared" si="100"/>
        <v>0</v>
      </c>
      <c r="S187" s="50">
        <f t="shared" si="61"/>
        <v>0</v>
      </c>
      <c r="T187" s="50">
        <f>T182*E187</f>
        <v>0</v>
      </c>
      <c r="U187" s="50">
        <f>U182*E187</f>
        <v>0</v>
      </c>
      <c r="V187" s="236"/>
      <c r="W187" s="237"/>
      <c r="X187" s="237"/>
      <c r="Y187" s="237"/>
      <c r="Z187" s="237"/>
      <c r="AA187" s="237"/>
      <c r="AB187" s="237"/>
      <c r="AC187" s="237"/>
      <c r="AD187" s="237"/>
      <c r="AE187" s="237"/>
    </row>
    <row r="188" spans="1:31" ht="15" hidden="1" customHeight="1" outlineLevel="1">
      <c r="A188" s="109" t="str">
        <f>$F$151</f>
        <v>Average cost of subcontracting</v>
      </c>
      <c r="B188" s="51" t="s">
        <v>150</v>
      </c>
      <c r="C188" s="52"/>
      <c r="D188" s="52"/>
      <c r="E188" s="52"/>
      <c r="F188" s="52">
        <f>F182*(1+B182)</f>
        <v>0</v>
      </c>
      <c r="G188" s="52">
        <f t="shared" ref="G188:R188" si="101">$F188*G182</f>
        <v>0</v>
      </c>
      <c r="H188" s="52">
        <f t="shared" si="101"/>
        <v>0</v>
      </c>
      <c r="I188" s="52">
        <f t="shared" si="101"/>
        <v>0</v>
      </c>
      <c r="J188" s="52">
        <f t="shared" si="101"/>
        <v>0</v>
      </c>
      <c r="K188" s="52">
        <f t="shared" si="101"/>
        <v>0</v>
      </c>
      <c r="L188" s="52">
        <f t="shared" si="101"/>
        <v>0</v>
      </c>
      <c r="M188" s="52">
        <f t="shared" si="101"/>
        <v>0</v>
      </c>
      <c r="N188" s="52">
        <f t="shared" si="101"/>
        <v>0</v>
      </c>
      <c r="O188" s="52">
        <f t="shared" si="101"/>
        <v>0</v>
      </c>
      <c r="P188" s="52">
        <f t="shared" si="101"/>
        <v>0</v>
      </c>
      <c r="Q188" s="52">
        <f t="shared" si="101"/>
        <v>0</v>
      </c>
      <c r="R188" s="52">
        <f t="shared" si="101"/>
        <v>0</v>
      </c>
      <c r="S188" s="52">
        <f t="shared" si="61"/>
        <v>0</v>
      </c>
      <c r="T188" s="52">
        <f>T182*F188</f>
        <v>0</v>
      </c>
      <c r="U188" s="52">
        <f>U182*F188</f>
        <v>0</v>
      </c>
      <c r="V188" s="236"/>
      <c r="W188" s="237"/>
      <c r="X188" s="237"/>
      <c r="Y188" s="237"/>
      <c r="Z188" s="237"/>
      <c r="AA188" s="237"/>
      <c r="AB188" s="237"/>
      <c r="AC188" s="237"/>
      <c r="AD188" s="237"/>
      <c r="AE188" s="237"/>
    </row>
    <row r="189" spans="1:31" s="49" customFormat="1" collapsed="1">
      <c r="A189" s="113" t="s">
        <v>224</v>
      </c>
      <c r="B189" s="56">
        <v>0.17</v>
      </c>
      <c r="C189" s="59" t="s">
        <v>208</v>
      </c>
      <c r="D189" s="58">
        <v>0</v>
      </c>
      <c r="E189" s="58">
        <v>0</v>
      </c>
      <c r="F189" s="58">
        <v>0</v>
      </c>
      <c r="G189" s="62"/>
      <c r="H189" s="62"/>
      <c r="I189" s="62"/>
      <c r="J189" s="62"/>
      <c r="K189" s="62"/>
      <c r="L189" s="62"/>
      <c r="M189" s="62"/>
      <c r="N189" s="62"/>
      <c r="O189" s="62"/>
      <c r="P189" s="62"/>
      <c r="Q189" s="62"/>
      <c r="R189" s="62"/>
      <c r="S189" s="114">
        <f t="shared" si="61"/>
        <v>0</v>
      </c>
      <c r="T189" s="62">
        <f t="shared" ref="T189:T217" si="102">S189*(1+$B$148)</f>
        <v>0</v>
      </c>
      <c r="U189" s="62">
        <f t="shared" ref="U189:U217" si="103">T189*(1+$B$149)</f>
        <v>0</v>
      </c>
      <c r="V189" s="236"/>
      <c r="W189" s="237"/>
      <c r="X189" s="237"/>
      <c r="Y189" s="237"/>
      <c r="Z189" s="237"/>
      <c r="AA189" s="237"/>
      <c r="AB189" s="237"/>
      <c r="AC189" s="237"/>
      <c r="AD189" s="237"/>
      <c r="AE189" s="237"/>
    </row>
    <row r="190" spans="1:31">
      <c r="A190" s="109" t="s">
        <v>225</v>
      </c>
      <c r="B190" s="110" t="s">
        <v>211</v>
      </c>
      <c r="C190" s="109" t="s">
        <v>212</v>
      </c>
      <c r="D190" s="110">
        <f>D189</f>
        <v>0</v>
      </c>
      <c r="E190" s="110"/>
      <c r="F190" s="112" t="s">
        <v>213</v>
      </c>
      <c r="G190" s="50">
        <f>$D$189*G189</f>
        <v>0</v>
      </c>
      <c r="H190" s="50">
        <f t="shared" ref="H190:R190" si="104">$D$189*H189</f>
        <v>0</v>
      </c>
      <c r="I190" s="50">
        <f t="shared" si="104"/>
        <v>0</v>
      </c>
      <c r="J190" s="50">
        <f t="shared" si="104"/>
        <v>0</v>
      </c>
      <c r="K190" s="50">
        <f t="shared" si="104"/>
        <v>0</v>
      </c>
      <c r="L190" s="50">
        <f t="shared" si="104"/>
        <v>0</v>
      </c>
      <c r="M190" s="50">
        <f t="shared" si="104"/>
        <v>0</v>
      </c>
      <c r="N190" s="50">
        <f t="shared" si="104"/>
        <v>0</v>
      </c>
      <c r="O190" s="50">
        <f t="shared" si="104"/>
        <v>0</v>
      </c>
      <c r="P190" s="50">
        <f t="shared" si="104"/>
        <v>0</v>
      </c>
      <c r="Q190" s="50">
        <f t="shared" si="104"/>
        <v>0</v>
      </c>
      <c r="R190" s="50">
        <f t="shared" si="104"/>
        <v>0</v>
      </c>
      <c r="S190" s="50">
        <f t="shared" si="61"/>
        <v>0</v>
      </c>
      <c r="T190" s="50">
        <f>T189*D189</f>
        <v>0</v>
      </c>
      <c r="U190" s="50">
        <f>U189*D190</f>
        <v>0</v>
      </c>
      <c r="V190" s="236"/>
      <c r="W190" s="237"/>
      <c r="X190" s="237"/>
      <c r="Y190" s="237"/>
      <c r="Z190" s="237"/>
      <c r="AA190" s="237"/>
      <c r="AB190" s="237"/>
      <c r="AC190" s="237"/>
      <c r="AD190" s="237"/>
      <c r="AE190" s="237"/>
    </row>
    <row r="191" spans="1:31">
      <c r="A191" s="109" t="str">
        <f>$E$151</f>
        <v xml:space="preserve">Average cost of goods purchased	</v>
      </c>
      <c r="B191" s="109" t="s">
        <v>211</v>
      </c>
      <c r="C191" s="109" t="s">
        <v>214</v>
      </c>
      <c r="D191" s="110">
        <f>D189*(1+B189)</f>
        <v>0</v>
      </c>
      <c r="E191" s="110">
        <f>E189</f>
        <v>0</v>
      </c>
      <c r="F191" s="112" t="s">
        <v>215</v>
      </c>
      <c r="G191" s="52">
        <f t="shared" ref="G191:R191" si="105">$D191*G189</f>
        <v>0</v>
      </c>
      <c r="H191" s="52">
        <f t="shared" si="105"/>
        <v>0</v>
      </c>
      <c r="I191" s="52">
        <f t="shared" si="105"/>
        <v>0</v>
      </c>
      <c r="J191" s="52">
        <f t="shared" si="105"/>
        <v>0</v>
      </c>
      <c r="K191" s="52">
        <f t="shared" si="105"/>
        <v>0</v>
      </c>
      <c r="L191" s="52">
        <f t="shared" si="105"/>
        <v>0</v>
      </c>
      <c r="M191" s="52">
        <f t="shared" si="105"/>
        <v>0</v>
      </c>
      <c r="N191" s="52">
        <f t="shared" si="105"/>
        <v>0</v>
      </c>
      <c r="O191" s="52">
        <f t="shared" si="105"/>
        <v>0</v>
      </c>
      <c r="P191" s="52">
        <f t="shared" si="105"/>
        <v>0</v>
      </c>
      <c r="Q191" s="52">
        <f t="shared" si="105"/>
        <v>0</v>
      </c>
      <c r="R191" s="52">
        <f t="shared" si="105"/>
        <v>0</v>
      </c>
      <c r="S191" s="52">
        <f t="shared" si="61"/>
        <v>0</v>
      </c>
      <c r="T191" s="52">
        <f>T189*D191</f>
        <v>0</v>
      </c>
      <c r="U191" s="52">
        <f>U189*D191</f>
        <v>0</v>
      </c>
      <c r="V191" s="236"/>
      <c r="W191" s="237"/>
      <c r="X191" s="237"/>
      <c r="Y191" s="237"/>
      <c r="Z191" s="237"/>
      <c r="AA191" s="237"/>
      <c r="AB191" s="237"/>
      <c r="AC191" s="237"/>
      <c r="AD191" s="237"/>
      <c r="AE191" s="237"/>
    </row>
    <row r="192" spans="1:31" ht="15" hidden="1" customHeight="1" outlineLevel="1">
      <c r="A192" s="51" t="str">
        <f>$F$151</f>
        <v>Average cost of subcontracting</v>
      </c>
      <c r="B192" s="52" t="s">
        <v>211</v>
      </c>
      <c r="C192" s="52"/>
      <c r="D192" s="52"/>
      <c r="E192" s="52"/>
      <c r="F192" s="52">
        <f>F189</f>
        <v>0</v>
      </c>
      <c r="G192" s="52">
        <f>G189*$E$189</f>
        <v>0</v>
      </c>
      <c r="H192" s="52">
        <f t="shared" ref="H192:R192" si="106">H189*$E$189</f>
        <v>0</v>
      </c>
      <c r="I192" s="52">
        <f t="shared" si="106"/>
        <v>0</v>
      </c>
      <c r="J192" s="52">
        <f t="shared" si="106"/>
        <v>0</v>
      </c>
      <c r="K192" s="52">
        <f t="shared" si="106"/>
        <v>0</v>
      </c>
      <c r="L192" s="52">
        <f t="shared" si="106"/>
        <v>0</v>
      </c>
      <c r="M192" s="52">
        <f t="shared" si="106"/>
        <v>0</v>
      </c>
      <c r="N192" s="52">
        <f t="shared" si="106"/>
        <v>0</v>
      </c>
      <c r="O192" s="52">
        <f t="shared" si="106"/>
        <v>0</v>
      </c>
      <c r="P192" s="52">
        <f t="shared" si="106"/>
        <v>0</v>
      </c>
      <c r="Q192" s="52">
        <f t="shared" si="106"/>
        <v>0</v>
      </c>
      <c r="R192" s="52">
        <f t="shared" si="106"/>
        <v>0</v>
      </c>
      <c r="S192" s="52">
        <f>SUM(G192:R192)</f>
        <v>0</v>
      </c>
      <c r="T192" s="52">
        <f>T189*E192</f>
        <v>0</v>
      </c>
      <c r="U192" s="52">
        <f>U189*E192</f>
        <v>0</v>
      </c>
      <c r="V192" s="236"/>
      <c r="W192" s="237"/>
      <c r="X192" s="237"/>
      <c r="Y192" s="237"/>
      <c r="Z192" s="237"/>
      <c r="AA192" s="237"/>
      <c r="AB192" s="237"/>
      <c r="AC192" s="237"/>
      <c r="AD192" s="237"/>
      <c r="AE192" s="237"/>
    </row>
    <row r="193" spans="1:31" ht="15" hidden="1" customHeight="1" outlineLevel="1">
      <c r="A193" s="42" t="s">
        <v>225</v>
      </c>
      <c r="B193" s="42" t="s">
        <v>211</v>
      </c>
      <c r="C193" s="50"/>
      <c r="D193" s="50">
        <f>D189*(1+B189)</f>
        <v>0</v>
      </c>
      <c r="E193" s="50"/>
      <c r="F193" s="50"/>
      <c r="G193" s="50">
        <f>G189*$F$189</f>
        <v>0</v>
      </c>
      <c r="H193" s="50">
        <f t="shared" ref="H193:R193" si="107">H189*$F$189</f>
        <v>0</v>
      </c>
      <c r="I193" s="50">
        <f t="shared" si="107"/>
        <v>0</v>
      </c>
      <c r="J193" s="50">
        <f t="shared" si="107"/>
        <v>0</v>
      </c>
      <c r="K193" s="50">
        <f t="shared" si="107"/>
        <v>0</v>
      </c>
      <c r="L193" s="50">
        <f t="shared" si="107"/>
        <v>0</v>
      </c>
      <c r="M193" s="50">
        <f t="shared" si="107"/>
        <v>0</v>
      </c>
      <c r="N193" s="50">
        <f t="shared" si="107"/>
        <v>0</v>
      </c>
      <c r="O193" s="50">
        <f t="shared" si="107"/>
        <v>0</v>
      </c>
      <c r="P193" s="50">
        <f t="shared" si="107"/>
        <v>0</v>
      </c>
      <c r="Q193" s="50">
        <f t="shared" si="107"/>
        <v>0</v>
      </c>
      <c r="R193" s="50">
        <f t="shared" si="107"/>
        <v>0</v>
      </c>
      <c r="S193" s="50">
        <f t="shared" ref="S193:S195" si="108">SUM(G193:R193)</f>
        <v>0</v>
      </c>
      <c r="T193" s="50">
        <f>F193*T189</f>
        <v>0</v>
      </c>
      <c r="U193" s="50">
        <f>U189*F193</f>
        <v>0</v>
      </c>
      <c r="V193" s="236"/>
      <c r="W193" s="237"/>
      <c r="X193" s="237"/>
      <c r="Y193" s="237"/>
      <c r="Z193" s="237"/>
      <c r="AA193" s="237"/>
      <c r="AB193" s="237"/>
      <c r="AC193" s="237"/>
      <c r="AD193" s="237"/>
      <c r="AE193" s="237"/>
    </row>
    <row r="194" spans="1:31" ht="15" hidden="1" customHeight="1" outlineLevel="1">
      <c r="A194" s="42" t="str">
        <f>$E$151</f>
        <v xml:space="preserve">Average cost of goods purchased	</v>
      </c>
      <c r="B194" s="42" t="s">
        <v>150</v>
      </c>
      <c r="C194" s="50"/>
      <c r="D194" s="50"/>
      <c r="E194" s="50">
        <f>E189*(1+B189)</f>
        <v>0</v>
      </c>
      <c r="F194" s="50"/>
      <c r="G194" s="50">
        <f>G189*$E$194</f>
        <v>0</v>
      </c>
      <c r="H194" s="50">
        <f t="shared" ref="H194:R194" si="109">H189*$E$194</f>
        <v>0</v>
      </c>
      <c r="I194" s="50">
        <f t="shared" si="109"/>
        <v>0</v>
      </c>
      <c r="J194" s="50">
        <f t="shared" si="109"/>
        <v>0</v>
      </c>
      <c r="K194" s="50">
        <f t="shared" si="109"/>
        <v>0</v>
      </c>
      <c r="L194" s="50">
        <f t="shared" si="109"/>
        <v>0</v>
      </c>
      <c r="M194" s="50">
        <f t="shared" si="109"/>
        <v>0</v>
      </c>
      <c r="N194" s="50">
        <f t="shared" si="109"/>
        <v>0</v>
      </c>
      <c r="O194" s="50">
        <f t="shared" si="109"/>
        <v>0</v>
      </c>
      <c r="P194" s="50">
        <f t="shared" si="109"/>
        <v>0</v>
      </c>
      <c r="Q194" s="50">
        <f t="shared" si="109"/>
        <v>0</v>
      </c>
      <c r="R194" s="50">
        <f t="shared" si="109"/>
        <v>0</v>
      </c>
      <c r="S194" s="50">
        <f t="shared" si="108"/>
        <v>0</v>
      </c>
      <c r="T194" s="50">
        <f>T189*E194</f>
        <v>0</v>
      </c>
      <c r="U194" s="50">
        <f>U189*E194</f>
        <v>0</v>
      </c>
      <c r="V194" s="236"/>
      <c r="W194" s="237"/>
      <c r="X194" s="237"/>
      <c r="Y194" s="237"/>
      <c r="Z194" s="237"/>
      <c r="AA194" s="237"/>
      <c r="AB194" s="237"/>
      <c r="AC194" s="237"/>
      <c r="AD194" s="237"/>
      <c r="AE194" s="237"/>
    </row>
    <row r="195" spans="1:31" ht="15" hidden="1" customHeight="1" outlineLevel="1">
      <c r="A195" s="51" t="str">
        <f>$F$151</f>
        <v>Average cost of subcontracting</v>
      </c>
      <c r="B195" s="51" t="s">
        <v>150</v>
      </c>
      <c r="C195" s="52"/>
      <c r="D195" s="52"/>
      <c r="E195" s="52"/>
      <c r="F195" s="52">
        <f>F189*(1+B189)</f>
        <v>0</v>
      </c>
      <c r="G195" s="52">
        <f>G189*$F$195</f>
        <v>0</v>
      </c>
      <c r="H195" s="52">
        <f t="shared" ref="H195:R195" si="110">H189*$F$195</f>
        <v>0</v>
      </c>
      <c r="I195" s="52">
        <f t="shared" si="110"/>
        <v>0</v>
      </c>
      <c r="J195" s="52">
        <f t="shared" si="110"/>
        <v>0</v>
      </c>
      <c r="K195" s="52">
        <f t="shared" si="110"/>
        <v>0</v>
      </c>
      <c r="L195" s="52">
        <f t="shared" si="110"/>
        <v>0</v>
      </c>
      <c r="M195" s="52">
        <f t="shared" si="110"/>
        <v>0</v>
      </c>
      <c r="N195" s="52">
        <f t="shared" si="110"/>
        <v>0</v>
      </c>
      <c r="O195" s="52">
        <f t="shared" si="110"/>
        <v>0</v>
      </c>
      <c r="P195" s="52">
        <f t="shared" si="110"/>
        <v>0</v>
      </c>
      <c r="Q195" s="52">
        <f t="shared" si="110"/>
        <v>0</v>
      </c>
      <c r="R195" s="52">
        <f t="shared" si="110"/>
        <v>0</v>
      </c>
      <c r="S195" s="52">
        <f t="shared" si="108"/>
        <v>0</v>
      </c>
      <c r="T195" s="52">
        <f>T189*F195</f>
        <v>0</v>
      </c>
      <c r="U195" s="52">
        <f>U189*F195</f>
        <v>0</v>
      </c>
      <c r="V195" s="236"/>
      <c r="W195" s="237"/>
      <c r="X195" s="237"/>
      <c r="Y195" s="237"/>
      <c r="Z195" s="237"/>
      <c r="AA195" s="237"/>
      <c r="AB195" s="237"/>
      <c r="AC195" s="237"/>
      <c r="AD195" s="237"/>
      <c r="AE195" s="237"/>
    </row>
    <row r="196" spans="1:31" s="49" customFormat="1" ht="15" hidden="1" customHeight="1" outlineLevel="1">
      <c r="A196" s="61" t="s">
        <v>226</v>
      </c>
      <c r="B196" s="56">
        <v>0.17</v>
      </c>
      <c r="C196" s="59"/>
      <c r="D196" s="58"/>
      <c r="E196" s="58"/>
      <c r="F196" s="58"/>
      <c r="G196" s="62"/>
      <c r="H196" s="62"/>
      <c r="I196" s="62"/>
      <c r="J196" s="62"/>
      <c r="K196" s="62"/>
      <c r="L196" s="62"/>
      <c r="M196" s="62"/>
      <c r="N196" s="62"/>
      <c r="O196" s="62"/>
      <c r="P196" s="62"/>
      <c r="Q196" s="62"/>
      <c r="R196" s="62"/>
      <c r="S196" s="48">
        <f t="shared" ref="S196:S221" si="111">SUM(G196:R196)</f>
        <v>0</v>
      </c>
      <c r="T196" s="62">
        <f t="shared" si="102"/>
        <v>0</v>
      </c>
      <c r="U196" s="62">
        <f t="shared" si="103"/>
        <v>0</v>
      </c>
      <c r="V196" s="236"/>
      <c r="W196" s="237"/>
      <c r="X196" s="237"/>
      <c r="Y196" s="237"/>
      <c r="Z196" s="237"/>
      <c r="AA196" s="237"/>
      <c r="AB196" s="237"/>
      <c r="AC196" s="237"/>
      <c r="AD196" s="237"/>
      <c r="AE196" s="237"/>
    </row>
    <row r="197" spans="1:31" ht="15" hidden="1" customHeight="1" outlineLevel="1">
      <c r="A197" s="42" t="s">
        <v>227</v>
      </c>
      <c r="B197" s="50" t="s">
        <v>211</v>
      </c>
      <c r="C197" s="50"/>
      <c r="D197" s="50">
        <f>D196</f>
        <v>0</v>
      </c>
      <c r="E197" s="50"/>
      <c r="F197" s="50"/>
      <c r="G197" s="50">
        <f>$D$196*G196</f>
        <v>0</v>
      </c>
      <c r="H197" s="50">
        <f t="shared" ref="H197:R197" si="112">$D$196*H196</f>
        <v>0</v>
      </c>
      <c r="I197" s="50">
        <f t="shared" si="112"/>
        <v>0</v>
      </c>
      <c r="J197" s="50">
        <f t="shared" si="112"/>
        <v>0</v>
      </c>
      <c r="K197" s="50">
        <f t="shared" si="112"/>
        <v>0</v>
      </c>
      <c r="L197" s="50">
        <f t="shared" si="112"/>
        <v>0</v>
      </c>
      <c r="M197" s="50">
        <f t="shared" si="112"/>
        <v>0</v>
      </c>
      <c r="N197" s="50">
        <f t="shared" si="112"/>
        <v>0</v>
      </c>
      <c r="O197" s="50">
        <f t="shared" si="112"/>
        <v>0</v>
      </c>
      <c r="P197" s="50">
        <f t="shared" si="112"/>
        <v>0</v>
      </c>
      <c r="Q197" s="50">
        <f t="shared" si="112"/>
        <v>0</v>
      </c>
      <c r="R197" s="50">
        <f t="shared" si="112"/>
        <v>0</v>
      </c>
      <c r="S197" s="50">
        <f t="shared" si="111"/>
        <v>0</v>
      </c>
      <c r="T197" s="50">
        <f>T196*D196</f>
        <v>0</v>
      </c>
      <c r="U197" s="50">
        <f>U196*D197</f>
        <v>0</v>
      </c>
      <c r="V197" s="236"/>
      <c r="W197" s="237"/>
      <c r="X197" s="237"/>
      <c r="Y197" s="237"/>
      <c r="Z197" s="237"/>
      <c r="AA197" s="237"/>
      <c r="AB197" s="237"/>
      <c r="AC197" s="237"/>
      <c r="AD197" s="237"/>
      <c r="AE197" s="237"/>
    </row>
    <row r="198" spans="1:31" ht="15" hidden="1" customHeight="1" outlineLevel="1">
      <c r="A198" s="51" t="s">
        <v>227</v>
      </c>
      <c r="B198" s="51" t="s">
        <v>150</v>
      </c>
      <c r="C198" s="52"/>
      <c r="D198" s="52">
        <f>D196*(1+B196)</f>
        <v>0</v>
      </c>
      <c r="E198" s="52"/>
      <c r="F198" s="52"/>
      <c r="G198" s="52">
        <f t="shared" ref="G198:R198" si="113">$D198*G196</f>
        <v>0</v>
      </c>
      <c r="H198" s="52">
        <f t="shared" si="113"/>
        <v>0</v>
      </c>
      <c r="I198" s="52">
        <f t="shared" si="113"/>
        <v>0</v>
      </c>
      <c r="J198" s="52">
        <f t="shared" si="113"/>
        <v>0</v>
      </c>
      <c r="K198" s="52">
        <f t="shared" si="113"/>
        <v>0</v>
      </c>
      <c r="L198" s="52">
        <f t="shared" si="113"/>
        <v>0</v>
      </c>
      <c r="M198" s="52">
        <f t="shared" si="113"/>
        <v>0</v>
      </c>
      <c r="N198" s="52">
        <f t="shared" si="113"/>
        <v>0</v>
      </c>
      <c r="O198" s="52">
        <f t="shared" si="113"/>
        <v>0</v>
      </c>
      <c r="P198" s="52">
        <f t="shared" si="113"/>
        <v>0</v>
      </c>
      <c r="Q198" s="52">
        <f t="shared" si="113"/>
        <v>0</v>
      </c>
      <c r="R198" s="52">
        <f t="shared" si="113"/>
        <v>0</v>
      </c>
      <c r="S198" s="52">
        <f>SUM(G198:R198)</f>
        <v>0</v>
      </c>
      <c r="T198" s="52">
        <f>T196*D198</f>
        <v>0</v>
      </c>
      <c r="U198" s="52">
        <f>U196*D198</f>
        <v>0</v>
      </c>
      <c r="V198" s="236"/>
      <c r="W198" s="237"/>
      <c r="X198" s="237"/>
      <c r="Y198" s="237"/>
      <c r="Z198" s="237"/>
      <c r="AA198" s="237"/>
      <c r="AB198" s="237"/>
      <c r="AC198" s="237"/>
      <c r="AD198" s="237"/>
      <c r="AE198" s="237"/>
    </row>
    <row r="199" spans="1:31" ht="15" hidden="1" customHeight="1" outlineLevel="1">
      <c r="A199" s="51" t="str">
        <f>$E$151</f>
        <v xml:space="preserve">Average cost of goods purchased	</v>
      </c>
      <c r="B199" s="52" t="s">
        <v>211</v>
      </c>
      <c r="C199" s="52"/>
      <c r="D199" s="52"/>
      <c r="E199" s="52">
        <f>E196</f>
        <v>0</v>
      </c>
      <c r="F199" s="52"/>
      <c r="G199" s="52">
        <f>G196*$E$196</f>
        <v>0</v>
      </c>
      <c r="H199" s="52">
        <f t="shared" ref="H199:R199" si="114">H196*$E$196</f>
        <v>0</v>
      </c>
      <c r="I199" s="52">
        <f t="shared" si="114"/>
        <v>0</v>
      </c>
      <c r="J199" s="52">
        <f t="shared" si="114"/>
        <v>0</v>
      </c>
      <c r="K199" s="52">
        <f t="shared" si="114"/>
        <v>0</v>
      </c>
      <c r="L199" s="52">
        <f t="shared" si="114"/>
        <v>0</v>
      </c>
      <c r="M199" s="52">
        <f t="shared" si="114"/>
        <v>0</v>
      </c>
      <c r="N199" s="52">
        <f t="shared" si="114"/>
        <v>0</v>
      </c>
      <c r="O199" s="52">
        <f t="shared" si="114"/>
        <v>0</v>
      </c>
      <c r="P199" s="52">
        <f t="shared" si="114"/>
        <v>0</v>
      </c>
      <c r="Q199" s="52">
        <f t="shared" si="114"/>
        <v>0</v>
      </c>
      <c r="R199" s="52">
        <f t="shared" si="114"/>
        <v>0</v>
      </c>
      <c r="S199" s="52">
        <f t="shared" si="111"/>
        <v>0</v>
      </c>
      <c r="T199" s="52">
        <f>T196*E199</f>
        <v>0</v>
      </c>
      <c r="U199" s="52">
        <f>U196*E199</f>
        <v>0</v>
      </c>
      <c r="V199" s="236"/>
      <c r="W199" s="237"/>
      <c r="X199" s="237"/>
      <c r="Y199" s="237"/>
      <c r="Z199" s="237"/>
      <c r="AA199" s="237"/>
      <c r="AB199" s="237"/>
      <c r="AC199" s="237"/>
      <c r="AD199" s="237"/>
      <c r="AE199" s="237"/>
    </row>
    <row r="200" spans="1:31" ht="15" hidden="1" customHeight="1" outlineLevel="1">
      <c r="A200" s="42" t="str">
        <f>$F$151</f>
        <v>Average cost of subcontracting</v>
      </c>
      <c r="B200" s="42" t="s">
        <v>211</v>
      </c>
      <c r="C200" s="50"/>
      <c r="D200" s="50"/>
      <c r="E200" s="50"/>
      <c r="F200" s="50">
        <f>F196</f>
        <v>0</v>
      </c>
      <c r="G200" s="50">
        <f>G196*$F$196</f>
        <v>0</v>
      </c>
      <c r="H200" s="50">
        <f t="shared" ref="H200:R200" si="115">H196*$F$196</f>
        <v>0</v>
      </c>
      <c r="I200" s="50">
        <f t="shared" si="115"/>
        <v>0</v>
      </c>
      <c r="J200" s="50">
        <f t="shared" si="115"/>
        <v>0</v>
      </c>
      <c r="K200" s="50">
        <f t="shared" si="115"/>
        <v>0</v>
      </c>
      <c r="L200" s="50">
        <f t="shared" si="115"/>
        <v>0</v>
      </c>
      <c r="M200" s="50">
        <f t="shared" si="115"/>
        <v>0</v>
      </c>
      <c r="N200" s="50">
        <f t="shared" si="115"/>
        <v>0</v>
      </c>
      <c r="O200" s="50">
        <f t="shared" si="115"/>
        <v>0</v>
      </c>
      <c r="P200" s="50">
        <f t="shared" si="115"/>
        <v>0</v>
      </c>
      <c r="Q200" s="50">
        <f t="shared" si="115"/>
        <v>0</v>
      </c>
      <c r="R200" s="50">
        <f t="shared" si="115"/>
        <v>0</v>
      </c>
      <c r="S200" s="50">
        <f t="shared" si="111"/>
        <v>0</v>
      </c>
      <c r="T200" s="50">
        <f>F200*T196</f>
        <v>0</v>
      </c>
      <c r="U200" s="50">
        <f>U196*F200</f>
        <v>0</v>
      </c>
      <c r="V200" s="236"/>
      <c r="W200" s="237"/>
      <c r="X200" s="237"/>
      <c r="Y200" s="237"/>
      <c r="Z200" s="237"/>
      <c r="AA200" s="237"/>
      <c r="AB200" s="237"/>
      <c r="AC200" s="237"/>
      <c r="AD200" s="237"/>
      <c r="AE200" s="237"/>
    </row>
    <row r="201" spans="1:31" ht="15" hidden="1" customHeight="1" outlineLevel="1">
      <c r="A201" s="42" t="str">
        <f>$E$151</f>
        <v xml:space="preserve">Average cost of goods purchased	</v>
      </c>
      <c r="B201" s="42" t="s">
        <v>150</v>
      </c>
      <c r="C201" s="50"/>
      <c r="D201" s="50"/>
      <c r="E201" s="50">
        <f>E196*(1+B196)</f>
        <v>0</v>
      </c>
      <c r="F201" s="50"/>
      <c r="G201" s="50">
        <f t="shared" ref="G201:R201" si="116">$E201*G196</f>
        <v>0</v>
      </c>
      <c r="H201" s="50">
        <f t="shared" si="116"/>
        <v>0</v>
      </c>
      <c r="I201" s="50">
        <f t="shared" si="116"/>
        <v>0</v>
      </c>
      <c r="J201" s="50">
        <f t="shared" si="116"/>
        <v>0</v>
      </c>
      <c r="K201" s="50">
        <f t="shared" si="116"/>
        <v>0</v>
      </c>
      <c r="L201" s="50">
        <f t="shared" si="116"/>
        <v>0</v>
      </c>
      <c r="M201" s="50">
        <f t="shared" si="116"/>
        <v>0</v>
      </c>
      <c r="N201" s="50">
        <f t="shared" si="116"/>
        <v>0</v>
      </c>
      <c r="O201" s="50">
        <f t="shared" si="116"/>
        <v>0</v>
      </c>
      <c r="P201" s="50">
        <f t="shared" si="116"/>
        <v>0</v>
      </c>
      <c r="Q201" s="50">
        <f t="shared" si="116"/>
        <v>0</v>
      </c>
      <c r="R201" s="50">
        <f t="shared" si="116"/>
        <v>0</v>
      </c>
      <c r="S201" s="50">
        <f t="shared" ref="S201:S202" si="117">SUM(G201:R201)</f>
        <v>0</v>
      </c>
      <c r="T201" s="50">
        <f>T196*E201</f>
        <v>0</v>
      </c>
      <c r="U201" s="50">
        <f>U196*E201</f>
        <v>0</v>
      </c>
      <c r="V201" s="236"/>
      <c r="W201" s="237"/>
      <c r="X201" s="237"/>
      <c r="Y201" s="237"/>
      <c r="Z201" s="237"/>
      <c r="AA201" s="237"/>
      <c r="AB201" s="237"/>
      <c r="AC201" s="237"/>
      <c r="AD201" s="237"/>
      <c r="AE201" s="237"/>
    </row>
    <row r="202" spans="1:31" ht="15" hidden="1" customHeight="1" outlineLevel="1">
      <c r="A202" s="51" t="str">
        <f>$F$151</f>
        <v>Average cost of subcontracting</v>
      </c>
      <c r="B202" s="51" t="s">
        <v>150</v>
      </c>
      <c r="C202" s="52"/>
      <c r="D202" s="52"/>
      <c r="E202" s="52"/>
      <c r="F202" s="52">
        <f>F196*(1+B196)</f>
        <v>0</v>
      </c>
      <c r="G202" s="52">
        <f t="shared" ref="G202:R202" si="118">$F202*G196</f>
        <v>0</v>
      </c>
      <c r="H202" s="52">
        <f t="shared" si="118"/>
        <v>0</v>
      </c>
      <c r="I202" s="52">
        <f t="shared" si="118"/>
        <v>0</v>
      </c>
      <c r="J202" s="52">
        <f t="shared" si="118"/>
        <v>0</v>
      </c>
      <c r="K202" s="52">
        <f t="shared" si="118"/>
        <v>0</v>
      </c>
      <c r="L202" s="52">
        <f t="shared" si="118"/>
        <v>0</v>
      </c>
      <c r="M202" s="52">
        <f t="shared" si="118"/>
        <v>0</v>
      </c>
      <c r="N202" s="52">
        <f t="shared" si="118"/>
        <v>0</v>
      </c>
      <c r="O202" s="52">
        <f t="shared" si="118"/>
        <v>0</v>
      </c>
      <c r="P202" s="52">
        <f t="shared" si="118"/>
        <v>0</v>
      </c>
      <c r="Q202" s="52">
        <f t="shared" si="118"/>
        <v>0</v>
      </c>
      <c r="R202" s="52">
        <f t="shared" si="118"/>
        <v>0</v>
      </c>
      <c r="S202" s="52">
        <f t="shared" si="117"/>
        <v>0</v>
      </c>
      <c r="T202" s="52">
        <f>T196*F202</f>
        <v>0</v>
      </c>
      <c r="U202" s="52">
        <f>U196*F202</f>
        <v>0</v>
      </c>
      <c r="V202" s="236"/>
      <c r="W202" s="237"/>
      <c r="X202" s="237"/>
      <c r="Y202" s="237"/>
      <c r="Z202" s="237"/>
      <c r="AA202" s="237"/>
      <c r="AB202" s="237"/>
      <c r="AC202" s="237"/>
      <c r="AD202" s="237"/>
      <c r="AE202" s="237"/>
    </row>
    <row r="203" spans="1:31" s="49" customFormat="1" ht="15" hidden="1" customHeight="1" outlineLevel="1">
      <c r="A203" s="61" t="s">
        <v>228</v>
      </c>
      <c r="B203" s="56">
        <v>0.17</v>
      </c>
      <c r="C203" s="59"/>
      <c r="D203" s="58"/>
      <c r="E203" s="58"/>
      <c r="F203" s="58"/>
      <c r="G203" s="62"/>
      <c r="H203" s="62"/>
      <c r="I203" s="62"/>
      <c r="J203" s="62"/>
      <c r="K203" s="62"/>
      <c r="L203" s="62"/>
      <c r="M203" s="62"/>
      <c r="N203" s="62"/>
      <c r="O203" s="62"/>
      <c r="P203" s="62"/>
      <c r="Q203" s="62"/>
      <c r="R203" s="62"/>
      <c r="S203" s="48">
        <f t="shared" si="111"/>
        <v>0</v>
      </c>
      <c r="T203" s="62">
        <f t="shared" si="102"/>
        <v>0</v>
      </c>
      <c r="U203" s="62">
        <f t="shared" si="103"/>
        <v>0</v>
      </c>
      <c r="V203" s="236"/>
      <c r="W203" s="237"/>
      <c r="X203" s="237"/>
      <c r="Y203" s="237"/>
      <c r="Z203" s="237"/>
      <c r="AA203" s="237"/>
      <c r="AB203" s="237"/>
      <c r="AC203" s="237"/>
      <c r="AD203" s="237"/>
      <c r="AE203" s="237"/>
    </row>
    <row r="204" spans="1:31" ht="15" hidden="1" customHeight="1" outlineLevel="1">
      <c r="A204" s="42" t="s">
        <v>229</v>
      </c>
      <c r="B204" s="50" t="s">
        <v>211</v>
      </c>
      <c r="C204" s="50"/>
      <c r="D204" s="50">
        <f>D203</f>
        <v>0</v>
      </c>
      <c r="E204" s="50"/>
      <c r="F204" s="50"/>
      <c r="G204" s="50">
        <f>$D$203*G203</f>
        <v>0</v>
      </c>
      <c r="H204" s="50">
        <f t="shared" ref="H204:R204" si="119">$D$203*H203</f>
        <v>0</v>
      </c>
      <c r="I204" s="50">
        <f t="shared" si="119"/>
        <v>0</v>
      </c>
      <c r="J204" s="50">
        <f t="shared" si="119"/>
        <v>0</v>
      </c>
      <c r="K204" s="50">
        <f t="shared" si="119"/>
        <v>0</v>
      </c>
      <c r="L204" s="50">
        <f t="shared" si="119"/>
        <v>0</v>
      </c>
      <c r="M204" s="50">
        <f t="shared" si="119"/>
        <v>0</v>
      </c>
      <c r="N204" s="50">
        <f t="shared" si="119"/>
        <v>0</v>
      </c>
      <c r="O204" s="50">
        <f t="shared" si="119"/>
        <v>0</v>
      </c>
      <c r="P204" s="50">
        <f t="shared" si="119"/>
        <v>0</v>
      </c>
      <c r="Q204" s="50">
        <f t="shared" si="119"/>
        <v>0</v>
      </c>
      <c r="R204" s="50">
        <f t="shared" si="119"/>
        <v>0</v>
      </c>
      <c r="S204" s="50">
        <f t="shared" si="111"/>
        <v>0</v>
      </c>
      <c r="T204" s="50">
        <f>T203*D203</f>
        <v>0</v>
      </c>
      <c r="U204" s="50">
        <f>U203*D204</f>
        <v>0</v>
      </c>
      <c r="V204" s="236"/>
      <c r="W204" s="237"/>
      <c r="X204" s="237"/>
      <c r="Y204" s="237"/>
      <c r="Z204" s="237"/>
      <c r="AA204" s="237"/>
      <c r="AB204" s="237"/>
      <c r="AC204" s="237"/>
      <c r="AD204" s="237"/>
      <c r="AE204" s="237"/>
    </row>
    <row r="205" spans="1:31" ht="15" hidden="1" customHeight="1" outlineLevel="1">
      <c r="A205" s="51" t="s">
        <v>229</v>
      </c>
      <c r="B205" s="51" t="s">
        <v>150</v>
      </c>
      <c r="C205" s="52"/>
      <c r="D205" s="52">
        <f>D203*(1+B203)</f>
        <v>0</v>
      </c>
      <c r="E205" s="52"/>
      <c r="F205" s="52"/>
      <c r="G205" s="52">
        <f t="shared" ref="G205:R205" si="120">$D205*G203</f>
        <v>0</v>
      </c>
      <c r="H205" s="52">
        <f t="shared" si="120"/>
        <v>0</v>
      </c>
      <c r="I205" s="52">
        <f t="shared" si="120"/>
        <v>0</v>
      </c>
      <c r="J205" s="52">
        <f t="shared" si="120"/>
        <v>0</v>
      </c>
      <c r="K205" s="52">
        <f t="shared" si="120"/>
        <v>0</v>
      </c>
      <c r="L205" s="52">
        <f t="shared" si="120"/>
        <v>0</v>
      </c>
      <c r="M205" s="52">
        <f t="shared" si="120"/>
        <v>0</v>
      </c>
      <c r="N205" s="52">
        <f t="shared" si="120"/>
        <v>0</v>
      </c>
      <c r="O205" s="52">
        <f t="shared" si="120"/>
        <v>0</v>
      </c>
      <c r="P205" s="52">
        <f t="shared" si="120"/>
        <v>0</v>
      </c>
      <c r="Q205" s="52">
        <f t="shared" si="120"/>
        <v>0</v>
      </c>
      <c r="R205" s="52">
        <f t="shared" si="120"/>
        <v>0</v>
      </c>
      <c r="S205" s="52">
        <f>SUM(G205:R205)</f>
        <v>0</v>
      </c>
      <c r="T205" s="52">
        <f>T203*D205</f>
        <v>0</v>
      </c>
      <c r="U205" s="52">
        <f>U203*D205</f>
        <v>0</v>
      </c>
      <c r="V205" s="236"/>
      <c r="W205" s="237"/>
      <c r="X205" s="237"/>
      <c r="Y205" s="237"/>
      <c r="Z205" s="237"/>
      <c r="AA205" s="237"/>
      <c r="AB205" s="237"/>
      <c r="AC205" s="237"/>
      <c r="AD205" s="237"/>
      <c r="AE205" s="237"/>
    </row>
    <row r="206" spans="1:31" ht="15" hidden="1" customHeight="1" outlineLevel="1">
      <c r="A206" s="51" t="str">
        <f>$E$151</f>
        <v xml:space="preserve">Average cost of goods purchased	</v>
      </c>
      <c r="B206" s="52" t="s">
        <v>211</v>
      </c>
      <c r="C206" s="52"/>
      <c r="D206" s="52"/>
      <c r="E206" s="52">
        <f>E203</f>
        <v>0</v>
      </c>
      <c r="F206" s="52"/>
      <c r="G206" s="52">
        <f>G203*$E$203</f>
        <v>0</v>
      </c>
      <c r="H206" s="52">
        <f t="shared" ref="H206:R206" si="121">H203*$E$203</f>
        <v>0</v>
      </c>
      <c r="I206" s="52">
        <f t="shared" si="121"/>
        <v>0</v>
      </c>
      <c r="J206" s="52">
        <f t="shared" si="121"/>
        <v>0</v>
      </c>
      <c r="K206" s="52">
        <f t="shared" si="121"/>
        <v>0</v>
      </c>
      <c r="L206" s="52">
        <f t="shared" si="121"/>
        <v>0</v>
      </c>
      <c r="M206" s="52">
        <f t="shared" si="121"/>
        <v>0</v>
      </c>
      <c r="N206" s="52">
        <f t="shared" si="121"/>
        <v>0</v>
      </c>
      <c r="O206" s="52">
        <f t="shared" si="121"/>
        <v>0</v>
      </c>
      <c r="P206" s="52">
        <f t="shared" si="121"/>
        <v>0</v>
      </c>
      <c r="Q206" s="52">
        <f t="shared" si="121"/>
        <v>0</v>
      </c>
      <c r="R206" s="52">
        <f t="shared" si="121"/>
        <v>0</v>
      </c>
      <c r="S206" s="52">
        <f t="shared" si="111"/>
        <v>0</v>
      </c>
      <c r="T206" s="52">
        <f>T203*E206</f>
        <v>0</v>
      </c>
      <c r="U206" s="52">
        <f>U203*E206</f>
        <v>0</v>
      </c>
      <c r="V206" s="236"/>
      <c r="W206" s="237"/>
      <c r="X206" s="237"/>
      <c r="Y206" s="237"/>
      <c r="Z206" s="237"/>
      <c r="AA206" s="237"/>
      <c r="AB206" s="237"/>
      <c r="AC206" s="237"/>
      <c r="AD206" s="237"/>
      <c r="AE206" s="237"/>
    </row>
    <row r="207" spans="1:31" ht="15" hidden="1" customHeight="1" outlineLevel="1">
      <c r="A207" s="42" t="str">
        <f>$F$151</f>
        <v>Average cost of subcontracting</v>
      </c>
      <c r="B207" s="42" t="s">
        <v>211</v>
      </c>
      <c r="C207" s="50"/>
      <c r="D207" s="50"/>
      <c r="E207" s="50"/>
      <c r="F207" s="50">
        <f>F203</f>
        <v>0</v>
      </c>
      <c r="G207" s="50">
        <f>G203*$F$203</f>
        <v>0</v>
      </c>
      <c r="H207" s="50">
        <f t="shared" ref="H207:R207" si="122">H203*$F$203</f>
        <v>0</v>
      </c>
      <c r="I207" s="50">
        <f t="shared" si="122"/>
        <v>0</v>
      </c>
      <c r="J207" s="50">
        <f t="shared" si="122"/>
        <v>0</v>
      </c>
      <c r="K207" s="50">
        <f t="shared" si="122"/>
        <v>0</v>
      </c>
      <c r="L207" s="50">
        <f t="shared" si="122"/>
        <v>0</v>
      </c>
      <c r="M207" s="50">
        <f t="shared" si="122"/>
        <v>0</v>
      </c>
      <c r="N207" s="50">
        <f t="shared" si="122"/>
        <v>0</v>
      </c>
      <c r="O207" s="50">
        <f t="shared" si="122"/>
        <v>0</v>
      </c>
      <c r="P207" s="50">
        <f t="shared" si="122"/>
        <v>0</v>
      </c>
      <c r="Q207" s="50">
        <f t="shared" si="122"/>
        <v>0</v>
      </c>
      <c r="R207" s="50">
        <f t="shared" si="122"/>
        <v>0</v>
      </c>
      <c r="S207" s="50">
        <f t="shared" si="111"/>
        <v>0</v>
      </c>
      <c r="T207" s="50">
        <f>F207*T203</f>
        <v>0</v>
      </c>
      <c r="U207" s="50">
        <f>U203*F207</f>
        <v>0</v>
      </c>
      <c r="V207" s="236"/>
      <c r="W207" s="237"/>
      <c r="X207" s="237"/>
      <c r="Y207" s="237"/>
      <c r="Z207" s="237"/>
      <c r="AA207" s="237"/>
      <c r="AB207" s="237"/>
      <c r="AC207" s="237"/>
      <c r="AD207" s="237"/>
      <c r="AE207" s="237"/>
    </row>
    <row r="208" spans="1:31" ht="15" hidden="1" customHeight="1" outlineLevel="1">
      <c r="A208" s="42" t="str">
        <f>$E$151</f>
        <v xml:space="preserve">Average cost of goods purchased	</v>
      </c>
      <c r="B208" s="42" t="s">
        <v>150</v>
      </c>
      <c r="C208" s="50"/>
      <c r="D208" s="50"/>
      <c r="E208" s="50">
        <f>E203*(1+B203)</f>
        <v>0</v>
      </c>
      <c r="F208" s="50"/>
      <c r="G208" s="50">
        <f t="shared" ref="G208:R208" si="123">$E208*G203</f>
        <v>0</v>
      </c>
      <c r="H208" s="50">
        <f t="shared" si="123"/>
        <v>0</v>
      </c>
      <c r="I208" s="50">
        <f t="shared" si="123"/>
        <v>0</v>
      </c>
      <c r="J208" s="50">
        <f t="shared" si="123"/>
        <v>0</v>
      </c>
      <c r="K208" s="50">
        <f t="shared" si="123"/>
        <v>0</v>
      </c>
      <c r="L208" s="50">
        <f t="shared" si="123"/>
        <v>0</v>
      </c>
      <c r="M208" s="50">
        <f t="shared" si="123"/>
        <v>0</v>
      </c>
      <c r="N208" s="50">
        <f t="shared" si="123"/>
        <v>0</v>
      </c>
      <c r="O208" s="50">
        <f t="shared" si="123"/>
        <v>0</v>
      </c>
      <c r="P208" s="50">
        <f t="shared" si="123"/>
        <v>0</v>
      </c>
      <c r="Q208" s="50">
        <f t="shared" si="123"/>
        <v>0</v>
      </c>
      <c r="R208" s="50">
        <f t="shared" si="123"/>
        <v>0</v>
      </c>
      <c r="S208" s="50">
        <f t="shared" ref="S208:S209" si="124">SUM(G208:R208)</f>
        <v>0</v>
      </c>
      <c r="T208" s="50">
        <f>T203*E208</f>
        <v>0</v>
      </c>
      <c r="U208" s="50">
        <f>U203*E208</f>
        <v>0</v>
      </c>
      <c r="V208" s="236"/>
      <c r="W208" s="237"/>
      <c r="X208" s="237"/>
      <c r="Y208" s="237"/>
      <c r="Z208" s="237"/>
      <c r="AA208" s="237"/>
      <c r="AB208" s="237"/>
      <c r="AC208" s="237"/>
      <c r="AD208" s="237"/>
      <c r="AE208" s="237"/>
    </row>
    <row r="209" spans="1:31" ht="15" hidden="1" customHeight="1" outlineLevel="1">
      <c r="A209" s="51" t="str">
        <f>$F$151</f>
        <v>Average cost of subcontracting</v>
      </c>
      <c r="B209" s="51" t="s">
        <v>150</v>
      </c>
      <c r="C209" s="52"/>
      <c r="D209" s="52"/>
      <c r="E209" s="52"/>
      <c r="F209" s="52">
        <f>F203*(1+B203)</f>
        <v>0</v>
      </c>
      <c r="G209" s="52">
        <f t="shared" ref="G209:R209" si="125">$F209*G203</f>
        <v>0</v>
      </c>
      <c r="H209" s="52">
        <f t="shared" si="125"/>
        <v>0</v>
      </c>
      <c r="I209" s="52">
        <f t="shared" si="125"/>
        <v>0</v>
      </c>
      <c r="J209" s="52">
        <f t="shared" si="125"/>
        <v>0</v>
      </c>
      <c r="K209" s="52">
        <f t="shared" si="125"/>
        <v>0</v>
      </c>
      <c r="L209" s="52">
        <f t="shared" si="125"/>
        <v>0</v>
      </c>
      <c r="M209" s="52">
        <f t="shared" si="125"/>
        <v>0</v>
      </c>
      <c r="N209" s="52">
        <f t="shared" si="125"/>
        <v>0</v>
      </c>
      <c r="O209" s="52">
        <f t="shared" si="125"/>
        <v>0</v>
      </c>
      <c r="P209" s="52">
        <f t="shared" si="125"/>
        <v>0</v>
      </c>
      <c r="Q209" s="52">
        <f t="shared" si="125"/>
        <v>0</v>
      </c>
      <c r="R209" s="52">
        <f t="shared" si="125"/>
        <v>0</v>
      </c>
      <c r="S209" s="52">
        <f t="shared" si="124"/>
        <v>0</v>
      </c>
      <c r="T209" s="52">
        <f>T203*F209</f>
        <v>0</v>
      </c>
      <c r="U209" s="52">
        <f>U203*F209</f>
        <v>0</v>
      </c>
      <c r="V209" s="236"/>
      <c r="W209" s="237"/>
      <c r="X209" s="237"/>
      <c r="Y209" s="237"/>
      <c r="Z209" s="237"/>
      <c r="AA209" s="237"/>
      <c r="AB209" s="237"/>
      <c r="AC209" s="237"/>
      <c r="AD209" s="237"/>
      <c r="AE209" s="237"/>
    </row>
    <row r="210" spans="1:31" s="49" customFormat="1" ht="15" hidden="1" customHeight="1" outlineLevel="1">
      <c r="A210" s="61" t="s">
        <v>230</v>
      </c>
      <c r="B210" s="56">
        <v>0.17</v>
      </c>
      <c r="C210" s="59"/>
      <c r="D210" s="58"/>
      <c r="E210" s="58"/>
      <c r="F210" s="58"/>
      <c r="G210" s="62"/>
      <c r="H210" s="62"/>
      <c r="I210" s="62"/>
      <c r="J210" s="62"/>
      <c r="K210" s="62"/>
      <c r="L210" s="62"/>
      <c r="M210" s="62"/>
      <c r="N210" s="62"/>
      <c r="O210" s="62"/>
      <c r="P210" s="62"/>
      <c r="Q210" s="62"/>
      <c r="R210" s="62"/>
      <c r="S210" s="48">
        <f t="shared" si="111"/>
        <v>0</v>
      </c>
      <c r="T210" s="62">
        <f t="shared" si="102"/>
        <v>0</v>
      </c>
      <c r="U210" s="62">
        <f t="shared" si="103"/>
        <v>0</v>
      </c>
      <c r="V210" s="236"/>
      <c r="W210" s="237"/>
      <c r="X210" s="237"/>
      <c r="Y210" s="237"/>
      <c r="Z210" s="237"/>
      <c r="AA210" s="237"/>
      <c r="AB210" s="237"/>
      <c r="AC210" s="237"/>
      <c r="AD210" s="237"/>
      <c r="AE210" s="237"/>
    </row>
    <row r="211" spans="1:31" ht="15" hidden="1" customHeight="1" outlineLevel="1">
      <c r="A211" s="42" t="s">
        <v>231</v>
      </c>
      <c r="B211" s="50" t="s">
        <v>211</v>
      </c>
      <c r="C211" s="50"/>
      <c r="D211" s="50">
        <f>D210</f>
        <v>0</v>
      </c>
      <c r="E211" s="50"/>
      <c r="F211" s="50"/>
      <c r="G211" s="50">
        <f>$D$210*G210</f>
        <v>0</v>
      </c>
      <c r="H211" s="50">
        <f t="shared" ref="H211:R211" si="126">$D$210*H210</f>
        <v>0</v>
      </c>
      <c r="I211" s="50">
        <f t="shared" si="126"/>
        <v>0</v>
      </c>
      <c r="J211" s="50">
        <f t="shared" si="126"/>
        <v>0</v>
      </c>
      <c r="K211" s="50">
        <f t="shared" si="126"/>
        <v>0</v>
      </c>
      <c r="L211" s="50">
        <f t="shared" si="126"/>
        <v>0</v>
      </c>
      <c r="M211" s="50">
        <f t="shared" si="126"/>
        <v>0</v>
      </c>
      <c r="N211" s="50">
        <f t="shared" si="126"/>
        <v>0</v>
      </c>
      <c r="O211" s="50">
        <f t="shared" si="126"/>
        <v>0</v>
      </c>
      <c r="P211" s="50">
        <f t="shared" si="126"/>
        <v>0</v>
      </c>
      <c r="Q211" s="50">
        <f t="shared" si="126"/>
        <v>0</v>
      </c>
      <c r="R211" s="50">
        <f t="shared" si="126"/>
        <v>0</v>
      </c>
      <c r="S211" s="50">
        <f t="shared" si="111"/>
        <v>0</v>
      </c>
      <c r="T211" s="50">
        <f>T210*D210</f>
        <v>0</v>
      </c>
      <c r="U211" s="50">
        <f>U210*D211</f>
        <v>0</v>
      </c>
      <c r="V211" s="236"/>
      <c r="W211" s="237"/>
      <c r="X211" s="237"/>
      <c r="Y211" s="237"/>
      <c r="Z211" s="237"/>
      <c r="AA211" s="237"/>
      <c r="AB211" s="237"/>
      <c r="AC211" s="237"/>
      <c r="AD211" s="237"/>
      <c r="AE211" s="237"/>
    </row>
    <row r="212" spans="1:31" ht="15" hidden="1" customHeight="1" outlineLevel="1">
      <c r="A212" s="51" t="s">
        <v>231</v>
      </c>
      <c r="B212" s="51" t="s">
        <v>150</v>
      </c>
      <c r="C212" s="52"/>
      <c r="D212" s="52">
        <f>D210*(1+B210)</f>
        <v>0</v>
      </c>
      <c r="E212" s="52"/>
      <c r="F212" s="52"/>
      <c r="G212" s="52">
        <f t="shared" ref="G212:R212" si="127">$D212*G210</f>
        <v>0</v>
      </c>
      <c r="H212" s="52">
        <f t="shared" si="127"/>
        <v>0</v>
      </c>
      <c r="I212" s="52">
        <f t="shared" si="127"/>
        <v>0</v>
      </c>
      <c r="J212" s="52">
        <f t="shared" si="127"/>
        <v>0</v>
      </c>
      <c r="K212" s="52">
        <f t="shared" si="127"/>
        <v>0</v>
      </c>
      <c r="L212" s="52">
        <f t="shared" si="127"/>
        <v>0</v>
      </c>
      <c r="M212" s="52">
        <f t="shared" si="127"/>
        <v>0</v>
      </c>
      <c r="N212" s="52">
        <f t="shared" si="127"/>
        <v>0</v>
      </c>
      <c r="O212" s="52">
        <f t="shared" si="127"/>
        <v>0</v>
      </c>
      <c r="P212" s="52">
        <f t="shared" si="127"/>
        <v>0</v>
      </c>
      <c r="Q212" s="52">
        <f t="shared" si="127"/>
        <v>0</v>
      </c>
      <c r="R212" s="52">
        <f t="shared" si="127"/>
        <v>0</v>
      </c>
      <c r="S212" s="52">
        <f>SUM(G212:R212)</f>
        <v>0</v>
      </c>
      <c r="T212" s="52">
        <f>T210*D212</f>
        <v>0</v>
      </c>
      <c r="U212" s="52">
        <f>U210*D212</f>
        <v>0</v>
      </c>
      <c r="V212" s="236"/>
      <c r="W212" s="237"/>
      <c r="X212" s="237"/>
      <c r="Y212" s="237"/>
      <c r="Z212" s="237"/>
      <c r="AA212" s="237"/>
      <c r="AB212" s="237"/>
      <c r="AC212" s="237"/>
      <c r="AD212" s="237"/>
      <c r="AE212" s="237"/>
    </row>
    <row r="213" spans="1:31" ht="15" hidden="1" customHeight="1" outlineLevel="1">
      <c r="A213" s="51" t="str">
        <f>$E$151</f>
        <v xml:space="preserve">Average cost of goods purchased	</v>
      </c>
      <c r="B213" s="52" t="s">
        <v>211</v>
      </c>
      <c r="C213" s="52"/>
      <c r="D213" s="52"/>
      <c r="E213" s="52">
        <f>E210</f>
        <v>0</v>
      </c>
      <c r="F213" s="52"/>
      <c r="G213" s="52">
        <f>G210*$E$210</f>
        <v>0</v>
      </c>
      <c r="H213" s="52">
        <f t="shared" ref="H213:R213" si="128">H210*$E$210</f>
        <v>0</v>
      </c>
      <c r="I213" s="52">
        <f t="shared" si="128"/>
        <v>0</v>
      </c>
      <c r="J213" s="52">
        <f t="shared" si="128"/>
        <v>0</v>
      </c>
      <c r="K213" s="52">
        <f t="shared" si="128"/>
        <v>0</v>
      </c>
      <c r="L213" s="52">
        <f t="shared" si="128"/>
        <v>0</v>
      </c>
      <c r="M213" s="52">
        <f t="shared" si="128"/>
        <v>0</v>
      </c>
      <c r="N213" s="52">
        <f t="shared" si="128"/>
        <v>0</v>
      </c>
      <c r="O213" s="52">
        <f t="shared" si="128"/>
        <v>0</v>
      </c>
      <c r="P213" s="52">
        <f t="shared" si="128"/>
        <v>0</v>
      </c>
      <c r="Q213" s="52">
        <f t="shared" si="128"/>
        <v>0</v>
      </c>
      <c r="R213" s="52">
        <f t="shared" si="128"/>
        <v>0</v>
      </c>
      <c r="S213" s="52">
        <f t="shared" si="111"/>
        <v>0</v>
      </c>
      <c r="T213" s="52">
        <f>T210*E213</f>
        <v>0</v>
      </c>
      <c r="U213" s="52">
        <f>U210*E213</f>
        <v>0</v>
      </c>
      <c r="V213" s="236"/>
      <c r="W213" s="237"/>
      <c r="X213" s="237"/>
      <c r="Y213" s="237"/>
      <c r="Z213" s="237"/>
      <c r="AA213" s="237"/>
      <c r="AB213" s="237"/>
      <c r="AC213" s="237"/>
      <c r="AD213" s="237"/>
      <c r="AE213" s="237"/>
    </row>
    <row r="214" spans="1:31" ht="15" hidden="1" customHeight="1" outlineLevel="1">
      <c r="A214" s="42" t="str">
        <f>$F$151</f>
        <v>Average cost of subcontracting</v>
      </c>
      <c r="B214" s="42" t="s">
        <v>211</v>
      </c>
      <c r="C214" s="50"/>
      <c r="D214" s="50"/>
      <c r="E214" s="50"/>
      <c r="F214" s="50">
        <f>F210</f>
        <v>0</v>
      </c>
      <c r="G214" s="50">
        <f t="shared" ref="G214:R214" si="129">G210*$F$210</f>
        <v>0</v>
      </c>
      <c r="H214" s="50">
        <f t="shared" si="129"/>
        <v>0</v>
      </c>
      <c r="I214" s="50">
        <f t="shared" si="129"/>
        <v>0</v>
      </c>
      <c r="J214" s="50">
        <f t="shared" si="129"/>
        <v>0</v>
      </c>
      <c r="K214" s="50">
        <f t="shared" si="129"/>
        <v>0</v>
      </c>
      <c r="L214" s="50">
        <f t="shared" si="129"/>
        <v>0</v>
      </c>
      <c r="M214" s="50">
        <f t="shared" si="129"/>
        <v>0</v>
      </c>
      <c r="N214" s="50">
        <f t="shared" si="129"/>
        <v>0</v>
      </c>
      <c r="O214" s="50">
        <f t="shared" si="129"/>
        <v>0</v>
      </c>
      <c r="P214" s="50">
        <f t="shared" si="129"/>
        <v>0</v>
      </c>
      <c r="Q214" s="50">
        <f t="shared" si="129"/>
        <v>0</v>
      </c>
      <c r="R214" s="50">
        <f t="shared" si="129"/>
        <v>0</v>
      </c>
      <c r="S214" s="50">
        <f t="shared" si="111"/>
        <v>0</v>
      </c>
      <c r="T214" s="50">
        <f>F214*T210</f>
        <v>0</v>
      </c>
      <c r="U214" s="50">
        <f>U210*F214</f>
        <v>0</v>
      </c>
      <c r="V214" s="236"/>
      <c r="W214" s="237"/>
      <c r="X214" s="237"/>
      <c r="Y214" s="237"/>
      <c r="Z214" s="237"/>
      <c r="AA214" s="237"/>
      <c r="AB214" s="237"/>
      <c r="AC214" s="237"/>
      <c r="AD214" s="237"/>
      <c r="AE214" s="237"/>
    </row>
    <row r="215" spans="1:31" ht="15" hidden="1" customHeight="1" outlineLevel="1">
      <c r="A215" s="42" t="str">
        <f>$E$151</f>
        <v xml:space="preserve">Average cost of goods purchased	</v>
      </c>
      <c r="B215" s="42" t="s">
        <v>150</v>
      </c>
      <c r="C215" s="50"/>
      <c r="D215" s="50"/>
      <c r="E215" s="50">
        <f>E210*(1+B210)</f>
        <v>0</v>
      </c>
      <c r="F215" s="50"/>
      <c r="G215" s="50">
        <f t="shared" ref="G215:R215" si="130">$E215*G210</f>
        <v>0</v>
      </c>
      <c r="H215" s="50">
        <f t="shared" si="130"/>
        <v>0</v>
      </c>
      <c r="I215" s="50">
        <f t="shared" si="130"/>
        <v>0</v>
      </c>
      <c r="J215" s="50">
        <f t="shared" si="130"/>
        <v>0</v>
      </c>
      <c r="K215" s="50">
        <f t="shared" si="130"/>
        <v>0</v>
      </c>
      <c r="L215" s="50">
        <f t="shared" si="130"/>
        <v>0</v>
      </c>
      <c r="M215" s="50">
        <f t="shared" si="130"/>
        <v>0</v>
      </c>
      <c r="N215" s="50">
        <f t="shared" si="130"/>
        <v>0</v>
      </c>
      <c r="O215" s="50">
        <f t="shared" si="130"/>
        <v>0</v>
      </c>
      <c r="P215" s="50">
        <f t="shared" si="130"/>
        <v>0</v>
      </c>
      <c r="Q215" s="50">
        <f t="shared" si="130"/>
        <v>0</v>
      </c>
      <c r="R215" s="50">
        <f t="shared" si="130"/>
        <v>0</v>
      </c>
      <c r="S215" s="50">
        <f t="shared" ref="S215:S216" si="131">SUM(G215:R215)</f>
        <v>0</v>
      </c>
      <c r="T215" s="50">
        <f>T210*E215</f>
        <v>0</v>
      </c>
      <c r="U215" s="50">
        <f>U210*E215</f>
        <v>0</v>
      </c>
      <c r="V215" s="236"/>
      <c r="W215" s="237"/>
      <c r="X215" s="237"/>
      <c r="Y215" s="237"/>
      <c r="Z215" s="237"/>
      <c r="AA215" s="237"/>
      <c r="AB215" s="237"/>
      <c r="AC215" s="237"/>
      <c r="AD215" s="237"/>
      <c r="AE215" s="237"/>
    </row>
    <row r="216" spans="1:31" ht="15" hidden="1" customHeight="1" outlineLevel="1">
      <c r="A216" s="51" t="str">
        <f>$F$151</f>
        <v>Average cost of subcontracting</v>
      </c>
      <c r="B216" s="51" t="s">
        <v>150</v>
      </c>
      <c r="C216" s="52"/>
      <c r="D216" s="52"/>
      <c r="E216" s="52"/>
      <c r="F216" s="52">
        <f>F210*(1+B210)</f>
        <v>0</v>
      </c>
      <c r="G216" s="52">
        <f t="shared" ref="G216:R216" si="132">$F216*G210</f>
        <v>0</v>
      </c>
      <c r="H216" s="52">
        <f t="shared" si="132"/>
        <v>0</v>
      </c>
      <c r="I216" s="52">
        <f t="shared" si="132"/>
        <v>0</v>
      </c>
      <c r="J216" s="52">
        <f t="shared" si="132"/>
        <v>0</v>
      </c>
      <c r="K216" s="52">
        <f t="shared" si="132"/>
        <v>0</v>
      </c>
      <c r="L216" s="52">
        <f t="shared" si="132"/>
        <v>0</v>
      </c>
      <c r="M216" s="52">
        <f t="shared" si="132"/>
        <v>0</v>
      </c>
      <c r="N216" s="52">
        <f t="shared" si="132"/>
        <v>0</v>
      </c>
      <c r="O216" s="52">
        <f t="shared" si="132"/>
        <v>0</v>
      </c>
      <c r="P216" s="52">
        <f t="shared" si="132"/>
        <v>0</v>
      </c>
      <c r="Q216" s="52">
        <f t="shared" si="132"/>
        <v>0</v>
      </c>
      <c r="R216" s="52">
        <f t="shared" si="132"/>
        <v>0</v>
      </c>
      <c r="S216" s="52">
        <f t="shared" si="131"/>
        <v>0</v>
      </c>
      <c r="T216" s="52">
        <f>T210*F216</f>
        <v>0</v>
      </c>
      <c r="U216" s="52">
        <f>U210*F216</f>
        <v>0</v>
      </c>
      <c r="V216" s="236"/>
      <c r="W216" s="237"/>
      <c r="X216" s="237"/>
      <c r="Y216" s="237"/>
      <c r="Z216" s="237"/>
      <c r="AA216" s="237"/>
      <c r="AB216" s="237"/>
      <c r="AC216" s="237"/>
      <c r="AD216" s="237"/>
      <c r="AE216" s="237"/>
    </row>
    <row r="217" spans="1:31" s="49" customFormat="1" ht="15" hidden="1" customHeight="1" outlineLevel="1">
      <c r="A217" s="61" t="s">
        <v>232</v>
      </c>
      <c r="B217" s="56">
        <v>0.17</v>
      </c>
      <c r="C217" s="59"/>
      <c r="D217" s="58"/>
      <c r="E217" s="58"/>
      <c r="F217" s="58"/>
      <c r="G217" s="62"/>
      <c r="H217" s="62"/>
      <c r="I217" s="62"/>
      <c r="J217" s="62"/>
      <c r="K217" s="62"/>
      <c r="L217" s="62"/>
      <c r="M217" s="62"/>
      <c r="N217" s="62"/>
      <c r="O217" s="62"/>
      <c r="P217" s="62"/>
      <c r="Q217" s="62"/>
      <c r="R217" s="62"/>
      <c r="S217" s="48">
        <f t="shared" si="111"/>
        <v>0</v>
      </c>
      <c r="T217" s="62">
        <f t="shared" si="102"/>
        <v>0</v>
      </c>
      <c r="U217" s="62">
        <f t="shared" si="103"/>
        <v>0</v>
      </c>
      <c r="V217" s="236"/>
      <c r="W217" s="237"/>
      <c r="X217" s="237"/>
      <c r="Y217" s="237"/>
      <c r="Z217" s="237"/>
      <c r="AA217" s="237"/>
      <c r="AB217" s="237"/>
      <c r="AC217" s="237"/>
      <c r="AD217" s="237"/>
      <c r="AE217" s="237"/>
    </row>
    <row r="218" spans="1:31" ht="15" hidden="1" customHeight="1" outlineLevel="1">
      <c r="A218" s="42" t="s">
        <v>233</v>
      </c>
      <c r="B218" s="50" t="s">
        <v>211</v>
      </c>
      <c r="C218" s="50"/>
      <c r="D218" s="50">
        <f>D217</f>
        <v>0</v>
      </c>
      <c r="E218" s="50"/>
      <c r="F218" s="50"/>
      <c r="G218" s="50">
        <f>$D$217*G217</f>
        <v>0</v>
      </c>
      <c r="H218" s="50">
        <f t="shared" ref="H218:R218" si="133">$D$217*H217</f>
        <v>0</v>
      </c>
      <c r="I218" s="50">
        <f t="shared" si="133"/>
        <v>0</v>
      </c>
      <c r="J218" s="50">
        <f t="shared" si="133"/>
        <v>0</v>
      </c>
      <c r="K218" s="50">
        <f t="shared" si="133"/>
        <v>0</v>
      </c>
      <c r="L218" s="50">
        <f t="shared" si="133"/>
        <v>0</v>
      </c>
      <c r="M218" s="50">
        <f t="shared" si="133"/>
        <v>0</v>
      </c>
      <c r="N218" s="50">
        <f t="shared" si="133"/>
        <v>0</v>
      </c>
      <c r="O218" s="50">
        <f t="shared" si="133"/>
        <v>0</v>
      </c>
      <c r="P218" s="50">
        <f t="shared" si="133"/>
        <v>0</v>
      </c>
      <c r="Q218" s="50">
        <f>$D$217*Q217</f>
        <v>0</v>
      </c>
      <c r="R218" s="50">
        <f t="shared" si="133"/>
        <v>0</v>
      </c>
      <c r="S218" s="50">
        <f t="shared" si="111"/>
        <v>0</v>
      </c>
      <c r="T218" s="50">
        <f>T217*D217</f>
        <v>0</v>
      </c>
      <c r="U218" s="50">
        <f>U217*D218</f>
        <v>0</v>
      </c>
      <c r="V218" s="236"/>
      <c r="W218" s="237"/>
      <c r="X218" s="237"/>
      <c r="Y218" s="237"/>
      <c r="Z218" s="237"/>
      <c r="AA218" s="237"/>
      <c r="AB218" s="237"/>
      <c r="AC218" s="237"/>
      <c r="AD218" s="237"/>
      <c r="AE218" s="237"/>
    </row>
    <row r="219" spans="1:31" ht="15" hidden="1" customHeight="1" outlineLevel="1">
      <c r="A219" s="51" t="s">
        <v>233</v>
      </c>
      <c r="B219" s="51" t="s">
        <v>150</v>
      </c>
      <c r="C219" s="52"/>
      <c r="D219" s="52">
        <f>D217*(1+B217)</f>
        <v>0</v>
      </c>
      <c r="E219" s="52"/>
      <c r="F219" s="52"/>
      <c r="G219" s="52">
        <f t="shared" ref="G219:R219" si="134">$D219*G217</f>
        <v>0</v>
      </c>
      <c r="H219" s="52">
        <f t="shared" si="134"/>
        <v>0</v>
      </c>
      <c r="I219" s="52">
        <f t="shared" si="134"/>
        <v>0</v>
      </c>
      <c r="J219" s="52">
        <f t="shared" si="134"/>
        <v>0</v>
      </c>
      <c r="K219" s="52">
        <f t="shared" si="134"/>
        <v>0</v>
      </c>
      <c r="L219" s="52">
        <f t="shared" si="134"/>
        <v>0</v>
      </c>
      <c r="M219" s="52">
        <f t="shared" si="134"/>
        <v>0</v>
      </c>
      <c r="N219" s="52">
        <f t="shared" si="134"/>
        <v>0</v>
      </c>
      <c r="O219" s="52">
        <f t="shared" si="134"/>
        <v>0</v>
      </c>
      <c r="P219" s="52">
        <f t="shared" si="134"/>
        <v>0</v>
      </c>
      <c r="Q219" s="52">
        <f t="shared" si="134"/>
        <v>0</v>
      </c>
      <c r="R219" s="52">
        <f t="shared" si="134"/>
        <v>0</v>
      </c>
      <c r="S219" s="52">
        <f>SUM(G219:R219)</f>
        <v>0</v>
      </c>
      <c r="T219" s="52">
        <f>T217*D219</f>
        <v>0</v>
      </c>
      <c r="U219" s="52">
        <f>U217*D219</f>
        <v>0</v>
      </c>
      <c r="V219" s="236"/>
      <c r="W219" s="237"/>
      <c r="X219" s="237"/>
      <c r="Y219" s="237"/>
      <c r="Z219" s="237"/>
      <c r="AA219" s="237"/>
      <c r="AB219" s="237"/>
      <c r="AC219" s="237"/>
      <c r="AD219" s="237"/>
      <c r="AE219" s="237"/>
    </row>
    <row r="220" spans="1:31" ht="15" hidden="1" customHeight="1" outlineLevel="1">
      <c r="A220" s="51" t="str">
        <f>$E$151</f>
        <v xml:space="preserve">Average cost of goods purchased	</v>
      </c>
      <c r="B220" s="52" t="s">
        <v>211</v>
      </c>
      <c r="C220" s="52"/>
      <c r="D220" s="52"/>
      <c r="E220" s="52">
        <f>E217</f>
        <v>0</v>
      </c>
      <c r="F220" s="52"/>
      <c r="G220" s="52">
        <f>G217*$E$217</f>
        <v>0</v>
      </c>
      <c r="H220" s="52">
        <f t="shared" ref="H220:R220" si="135">H217*$E$217</f>
        <v>0</v>
      </c>
      <c r="I220" s="52">
        <f>I217*$E$217</f>
        <v>0</v>
      </c>
      <c r="J220" s="52">
        <f t="shared" si="135"/>
        <v>0</v>
      </c>
      <c r="K220" s="52">
        <f>K217*$E$217</f>
        <v>0</v>
      </c>
      <c r="L220" s="52">
        <f t="shared" si="135"/>
        <v>0</v>
      </c>
      <c r="M220" s="52">
        <f t="shared" si="135"/>
        <v>0</v>
      </c>
      <c r="N220" s="52">
        <f t="shared" si="135"/>
        <v>0</v>
      </c>
      <c r="O220" s="52">
        <f t="shared" si="135"/>
        <v>0</v>
      </c>
      <c r="P220" s="52">
        <f t="shared" si="135"/>
        <v>0</v>
      </c>
      <c r="Q220" s="52">
        <f t="shared" si="135"/>
        <v>0</v>
      </c>
      <c r="R220" s="52">
        <f t="shared" si="135"/>
        <v>0</v>
      </c>
      <c r="S220" s="52">
        <f t="shared" si="111"/>
        <v>0</v>
      </c>
      <c r="T220" s="52">
        <f>T217*E220</f>
        <v>0</v>
      </c>
      <c r="U220" s="52">
        <f>U217*E220</f>
        <v>0</v>
      </c>
      <c r="V220" s="236"/>
      <c r="W220" s="237"/>
      <c r="X220" s="237"/>
      <c r="Y220" s="237"/>
      <c r="Z220" s="237"/>
      <c r="AA220" s="237"/>
      <c r="AB220" s="237"/>
      <c r="AC220" s="237"/>
      <c r="AD220" s="237"/>
      <c r="AE220" s="237"/>
    </row>
    <row r="221" spans="1:31" ht="15" hidden="1" customHeight="1" outlineLevel="1">
      <c r="A221" s="42" t="str">
        <f>$F$151</f>
        <v>Average cost of subcontracting</v>
      </c>
      <c r="B221" s="42" t="s">
        <v>211</v>
      </c>
      <c r="C221" s="50"/>
      <c r="D221" s="50"/>
      <c r="E221" s="50"/>
      <c r="F221" s="50">
        <f>F217</f>
        <v>0</v>
      </c>
      <c r="G221" s="50">
        <f>G217*$F$217</f>
        <v>0</v>
      </c>
      <c r="H221" s="50">
        <f t="shared" ref="H221:R221" si="136">H217*$F$217</f>
        <v>0</v>
      </c>
      <c r="I221" s="50">
        <f t="shared" si="136"/>
        <v>0</v>
      </c>
      <c r="J221" s="50">
        <f t="shared" si="136"/>
        <v>0</v>
      </c>
      <c r="K221" s="50">
        <f t="shared" si="136"/>
        <v>0</v>
      </c>
      <c r="L221" s="50">
        <f t="shared" si="136"/>
        <v>0</v>
      </c>
      <c r="M221" s="50">
        <f t="shared" si="136"/>
        <v>0</v>
      </c>
      <c r="N221" s="50">
        <f t="shared" si="136"/>
        <v>0</v>
      </c>
      <c r="O221" s="50">
        <f t="shared" si="136"/>
        <v>0</v>
      </c>
      <c r="P221" s="50">
        <f t="shared" si="136"/>
        <v>0</v>
      </c>
      <c r="Q221" s="50">
        <f t="shared" si="136"/>
        <v>0</v>
      </c>
      <c r="R221" s="50">
        <f t="shared" si="136"/>
        <v>0</v>
      </c>
      <c r="S221" s="50">
        <f t="shared" si="111"/>
        <v>0</v>
      </c>
      <c r="T221" s="50">
        <f>F221*T217</f>
        <v>0</v>
      </c>
      <c r="U221" s="50">
        <f>U217*F221</f>
        <v>0</v>
      </c>
      <c r="V221" s="236"/>
      <c r="W221" s="237"/>
      <c r="X221" s="237"/>
      <c r="Y221" s="237"/>
      <c r="Z221" s="237"/>
      <c r="AA221" s="237"/>
      <c r="AB221" s="237"/>
      <c r="AC221" s="237"/>
      <c r="AD221" s="237"/>
      <c r="AE221" s="237"/>
    </row>
    <row r="222" spans="1:31" ht="15" hidden="1" customHeight="1" outlineLevel="1">
      <c r="A222" s="42" t="str">
        <f>$E$151</f>
        <v xml:space="preserve">Average cost of goods purchased	</v>
      </c>
      <c r="B222" s="42" t="s">
        <v>150</v>
      </c>
      <c r="C222" s="50"/>
      <c r="D222" s="50"/>
      <c r="E222" s="50">
        <f>E217*(1+B217)</f>
        <v>0</v>
      </c>
      <c r="F222" s="50"/>
      <c r="G222" s="50">
        <f t="shared" ref="G222:R222" si="137">$E222*G217</f>
        <v>0</v>
      </c>
      <c r="H222" s="50">
        <f t="shared" si="137"/>
        <v>0</v>
      </c>
      <c r="I222" s="50">
        <f t="shared" si="137"/>
        <v>0</v>
      </c>
      <c r="J222" s="50">
        <f t="shared" si="137"/>
        <v>0</v>
      </c>
      <c r="K222" s="50">
        <f t="shared" si="137"/>
        <v>0</v>
      </c>
      <c r="L222" s="50">
        <f t="shared" si="137"/>
        <v>0</v>
      </c>
      <c r="M222" s="50">
        <f t="shared" si="137"/>
        <v>0</v>
      </c>
      <c r="N222" s="50">
        <f t="shared" si="137"/>
        <v>0</v>
      </c>
      <c r="O222" s="50">
        <f t="shared" si="137"/>
        <v>0</v>
      </c>
      <c r="P222" s="50">
        <f t="shared" si="137"/>
        <v>0</v>
      </c>
      <c r="Q222" s="50">
        <f t="shared" si="137"/>
        <v>0</v>
      </c>
      <c r="R222" s="50">
        <f t="shared" si="137"/>
        <v>0</v>
      </c>
      <c r="S222" s="50">
        <f t="shared" ref="S222:S223" si="138">SUM(G222:R222)</f>
        <v>0</v>
      </c>
      <c r="T222" s="50">
        <f>T217*E222</f>
        <v>0</v>
      </c>
      <c r="U222" s="50">
        <f>U217*E222</f>
        <v>0</v>
      </c>
      <c r="V222" s="236"/>
      <c r="W222" s="237"/>
      <c r="X222" s="237"/>
      <c r="Y222" s="237"/>
      <c r="Z222" s="237"/>
      <c r="AA222" s="237"/>
      <c r="AB222" s="237"/>
      <c r="AC222" s="237"/>
      <c r="AD222" s="237"/>
      <c r="AE222" s="237"/>
    </row>
    <row r="223" spans="1:31" ht="15" hidden="1" customHeight="1" outlineLevel="1">
      <c r="A223" s="51" t="str">
        <f>$F$151</f>
        <v>Average cost of subcontracting</v>
      </c>
      <c r="B223" s="51" t="s">
        <v>150</v>
      </c>
      <c r="C223" s="52"/>
      <c r="D223" s="52"/>
      <c r="E223" s="52"/>
      <c r="F223" s="52">
        <f>F217*(1+B217)</f>
        <v>0</v>
      </c>
      <c r="G223" s="52">
        <f t="shared" ref="G223:R223" si="139">$F223*G217</f>
        <v>0</v>
      </c>
      <c r="H223" s="52">
        <f t="shared" si="139"/>
        <v>0</v>
      </c>
      <c r="I223" s="52">
        <f t="shared" si="139"/>
        <v>0</v>
      </c>
      <c r="J223" s="52">
        <f t="shared" si="139"/>
        <v>0</v>
      </c>
      <c r="K223" s="52">
        <f t="shared" si="139"/>
        <v>0</v>
      </c>
      <c r="L223" s="52">
        <f t="shared" si="139"/>
        <v>0</v>
      </c>
      <c r="M223" s="52">
        <f t="shared" si="139"/>
        <v>0</v>
      </c>
      <c r="N223" s="52">
        <f t="shared" si="139"/>
        <v>0</v>
      </c>
      <c r="O223" s="52">
        <f t="shared" si="139"/>
        <v>0</v>
      </c>
      <c r="P223" s="52">
        <f t="shared" si="139"/>
        <v>0</v>
      </c>
      <c r="Q223" s="52">
        <f t="shared" si="139"/>
        <v>0</v>
      </c>
      <c r="R223" s="52">
        <f t="shared" si="139"/>
        <v>0</v>
      </c>
      <c r="S223" s="52">
        <f t="shared" si="138"/>
        <v>0</v>
      </c>
      <c r="T223" s="52">
        <f>T217*F223</f>
        <v>0</v>
      </c>
      <c r="U223" s="52">
        <f>U217*F223</f>
        <v>0</v>
      </c>
      <c r="V223" s="236"/>
      <c r="W223" s="237"/>
      <c r="X223" s="237"/>
      <c r="Y223" s="237"/>
      <c r="Z223" s="237"/>
      <c r="AA223" s="237"/>
      <c r="AB223" s="237"/>
      <c r="AC223" s="237"/>
      <c r="AD223" s="237"/>
      <c r="AE223" s="237"/>
    </row>
    <row r="224" spans="1:31" collapsed="1">
      <c r="A224" s="110" t="s">
        <v>211</v>
      </c>
      <c r="B224" s="110" t="s">
        <v>211</v>
      </c>
      <c r="V224" s="236"/>
      <c r="W224" s="237"/>
      <c r="X224" s="237"/>
      <c r="Y224" s="237"/>
      <c r="Z224" s="237"/>
      <c r="AA224" s="237"/>
      <c r="AB224" s="237"/>
      <c r="AC224" s="237"/>
      <c r="AD224" s="237"/>
      <c r="AE224" s="237"/>
    </row>
    <row r="225" spans="1:31">
      <c r="A225" s="230" t="s">
        <v>234</v>
      </c>
      <c r="B225" s="231"/>
      <c r="C225" s="109" t="s">
        <v>235</v>
      </c>
      <c r="D225" s="110"/>
      <c r="E225" s="110"/>
      <c r="F225" s="112" t="str">
        <f>C225</f>
        <v>Turnover excluding VAT TOTAL</v>
      </c>
      <c r="G225" s="50">
        <f>SUM(G155,G162,G169,G176,G183,G190,G197,G204,G211,G218)</f>
        <v>0</v>
      </c>
      <c r="H225" s="50">
        <f t="shared" ref="H225:U225" si="140">SUM(H155,H162,H169,H176,H183,H190,H197,H204,H211,H218)</f>
        <v>0</v>
      </c>
      <c r="I225" s="50">
        <f t="shared" si="140"/>
        <v>0</v>
      </c>
      <c r="J225" s="50">
        <f t="shared" si="140"/>
        <v>0</v>
      </c>
      <c r="K225" s="50">
        <f t="shared" si="140"/>
        <v>0</v>
      </c>
      <c r="L225" s="50">
        <f t="shared" si="140"/>
        <v>0</v>
      </c>
      <c r="M225" s="50">
        <f t="shared" si="140"/>
        <v>0</v>
      </c>
      <c r="N225" s="50">
        <f t="shared" si="140"/>
        <v>0</v>
      </c>
      <c r="O225" s="50">
        <f t="shared" si="140"/>
        <v>0</v>
      </c>
      <c r="P225" s="50">
        <f t="shared" si="140"/>
        <v>0</v>
      </c>
      <c r="Q225" s="50">
        <f t="shared" si="140"/>
        <v>0</v>
      </c>
      <c r="R225" s="50">
        <f t="shared" si="140"/>
        <v>0</v>
      </c>
      <c r="S225" s="50">
        <f>SUM(S155,S162,S169,S176,S183,S190,S197,S204,S211,S218)</f>
        <v>0</v>
      </c>
      <c r="T225" s="50">
        <f t="shared" si="140"/>
        <v>0</v>
      </c>
      <c r="U225" s="50">
        <f t="shared" si="140"/>
        <v>0</v>
      </c>
      <c r="V225" s="236"/>
      <c r="W225" s="237"/>
      <c r="X225" s="237"/>
      <c r="Y225" s="237"/>
      <c r="Z225" s="237"/>
      <c r="AA225" s="237"/>
      <c r="AB225" s="237"/>
      <c r="AC225" s="237"/>
      <c r="AD225" s="237"/>
      <c r="AE225" s="237"/>
    </row>
    <row r="226" spans="1:31">
      <c r="A226" s="232"/>
      <c r="B226" s="233"/>
      <c r="C226" s="109" t="s">
        <v>236</v>
      </c>
      <c r="D226" s="110"/>
      <c r="E226" s="110"/>
      <c r="F226" s="112" t="str">
        <f>C226</f>
        <v>Turnover including VAT TOTAL</v>
      </c>
      <c r="G226" s="52">
        <f>SUM(G156,G163,G170,G177,G184,G191,G198,G205,G212,G219)</f>
        <v>0</v>
      </c>
      <c r="H226" s="52">
        <f>SUM(H156,H163,H170,H177,H184,H191,H198,H205,H212,H219)</f>
        <v>0</v>
      </c>
      <c r="I226" s="52">
        <f t="shared" ref="I226:R226" si="141">SUM(I156,I163,I170,I177,I184,I191,I198,I205,I212,I219)</f>
        <v>0</v>
      </c>
      <c r="J226" s="52">
        <f t="shared" si="141"/>
        <v>0</v>
      </c>
      <c r="K226" s="52">
        <f t="shared" si="141"/>
        <v>0</v>
      </c>
      <c r="L226" s="52">
        <f t="shared" si="141"/>
        <v>0</v>
      </c>
      <c r="M226" s="52">
        <f t="shared" si="141"/>
        <v>0</v>
      </c>
      <c r="N226" s="52">
        <f t="shared" si="141"/>
        <v>0</v>
      </c>
      <c r="O226" s="52">
        <f t="shared" si="141"/>
        <v>0</v>
      </c>
      <c r="P226" s="52">
        <f t="shared" si="141"/>
        <v>0</v>
      </c>
      <c r="Q226" s="52">
        <f t="shared" si="141"/>
        <v>0</v>
      </c>
      <c r="R226" s="52">
        <f t="shared" si="141"/>
        <v>0</v>
      </c>
      <c r="S226" s="52">
        <f t="shared" ref="S226:U226" si="142">SUM(S156,S163,S170,S177,S184,S193,S198,S205,S212,S219)</f>
        <v>0</v>
      </c>
      <c r="T226" s="52">
        <f t="shared" si="142"/>
        <v>0</v>
      </c>
      <c r="U226" s="52">
        <f t="shared" si="142"/>
        <v>0</v>
      </c>
      <c r="V226" s="236"/>
      <c r="W226" s="237"/>
      <c r="X226" s="237"/>
      <c r="Y226" s="237"/>
      <c r="Z226" s="237"/>
      <c r="AA226" s="237"/>
      <c r="AB226" s="237"/>
      <c r="AC226" s="237"/>
      <c r="AD226" s="237"/>
      <c r="AE226" s="237"/>
    </row>
    <row r="227" spans="1:31" hidden="1" outlineLevel="1">
      <c r="A227" s="51" t="s">
        <v>237</v>
      </c>
      <c r="B227" s="52" t="s">
        <v>211</v>
      </c>
      <c r="C227" s="52"/>
      <c r="D227" s="52"/>
      <c r="E227" s="52"/>
      <c r="F227" s="52"/>
      <c r="G227" s="52">
        <f>SUM(G157,G164,G171,G178,G185,G192,G199,G206,G213,G220)</f>
        <v>0</v>
      </c>
      <c r="H227" s="52">
        <f t="shared" ref="H227:R227" si="143">SUM(H157,H164,H171,H178,H185,H192,H199,H206,H213,H220)</f>
        <v>0</v>
      </c>
      <c r="I227" s="52">
        <f t="shared" si="143"/>
        <v>0</v>
      </c>
      <c r="J227" s="52">
        <f t="shared" si="143"/>
        <v>0</v>
      </c>
      <c r="K227" s="52">
        <f t="shared" si="143"/>
        <v>0</v>
      </c>
      <c r="L227" s="52">
        <f t="shared" si="143"/>
        <v>0</v>
      </c>
      <c r="M227" s="52">
        <f t="shared" si="143"/>
        <v>0</v>
      </c>
      <c r="N227" s="52">
        <f t="shared" si="143"/>
        <v>0</v>
      </c>
      <c r="O227" s="52">
        <f t="shared" si="143"/>
        <v>0</v>
      </c>
      <c r="P227" s="52">
        <f t="shared" si="143"/>
        <v>0</v>
      </c>
      <c r="Q227" s="52">
        <f t="shared" si="143"/>
        <v>0</v>
      </c>
      <c r="R227" s="52">
        <f t="shared" si="143"/>
        <v>0</v>
      </c>
      <c r="S227" s="52">
        <f>SUM(S157,S164,S171,S178,S185,S192,S199,S206,S213,S220)</f>
        <v>0</v>
      </c>
      <c r="T227" s="52">
        <f>SUM(T157,T164,T171,T178,T185,T192,T199,T206,T213,T220)</f>
        <v>0</v>
      </c>
      <c r="U227" s="52">
        <f>SUM(U157,U164,U171,U178,U185,U192,U199,U206,U213,U220)</f>
        <v>0</v>
      </c>
    </row>
    <row r="228" spans="1:31" hidden="1" outlineLevel="1">
      <c r="A228" s="42" t="s">
        <v>238</v>
      </c>
      <c r="B228" s="42" t="s">
        <v>211</v>
      </c>
      <c r="C228" s="50"/>
      <c r="D228" s="50"/>
      <c r="E228" s="50"/>
      <c r="F228" s="50"/>
      <c r="G228" s="50">
        <f>SUM(G158,G165,G172,G179,G186,G192,G200,G207,G214,G221)</f>
        <v>0</v>
      </c>
      <c r="H228" s="50">
        <f t="shared" ref="H228:U228" si="144">SUM(H158,H165,H172,H179,H186,H192,H200,H207,H214,H221)</f>
        <v>0</v>
      </c>
      <c r="I228" s="50">
        <f t="shared" si="144"/>
        <v>0</v>
      </c>
      <c r="J228" s="50">
        <f t="shared" si="144"/>
        <v>0</v>
      </c>
      <c r="K228" s="50">
        <f t="shared" si="144"/>
        <v>0</v>
      </c>
      <c r="L228" s="50">
        <f t="shared" si="144"/>
        <v>0</v>
      </c>
      <c r="M228" s="50">
        <f t="shared" si="144"/>
        <v>0</v>
      </c>
      <c r="N228" s="50">
        <f t="shared" si="144"/>
        <v>0</v>
      </c>
      <c r="O228" s="50">
        <f t="shared" si="144"/>
        <v>0</v>
      </c>
      <c r="P228" s="50">
        <f t="shared" si="144"/>
        <v>0</v>
      </c>
      <c r="Q228" s="50">
        <f t="shared" si="144"/>
        <v>0</v>
      </c>
      <c r="R228" s="50">
        <f t="shared" si="144"/>
        <v>0</v>
      </c>
      <c r="S228" s="50">
        <f t="shared" si="144"/>
        <v>0</v>
      </c>
      <c r="T228" s="50">
        <f t="shared" si="144"/>
        <v>0</v>
      </c>
      <c r="U228" s="50">
        <f t="shared" si="144"/>
        <v>0</v>
      </c>
    </row>
    <row r="229" spans="1:31" hidden="1" outlineLevel="1">
      <c r="A229" s="42" t="s">
        <v>237</v>
      </c>
      <c r="B229" s="42" t="s">
        <v>150</v>
      </c>
      <c r="C229" s="50"/>
      <c r="D229" s="50"/>
      <c r="E229" s="50"/>
      <c r="F229" s="50"/>
      <c r="G229" s="50">
        <f t="shared" ref="G229:U229" si="145">SUM(G159,G166,G173,G180,G187,G194,G201,G208,G215,G222)</f>
        <v>0</v>
      </c>
      <c r="H229" s="50">
        <f t="shared" si="145"/>
        <v>0</v>
      </c>
      <c r="I229" s="50">
        <f t="shared" si="145"/>
        <v>0</v>
      </c>
      <c r="J229" s="50">
        <f t="shared" si="145"/>
        <v>0</v>
      </c>
      <c r="K229" s="50">
        <f t="shared" si="145"/>
        <v>0</v>
      </c>
      <c r="L229" s="50">
        <f t="shared" si="145"/>
        <v>0</v>
      </c>
      <c r="M229" s="50">
        <f t="shared" si="145"/>
        <v>0</v>
      </c>
      <c r="N229" s="50">
        <f t="shared" si="145"/>
        <v>0</v>
      </c>
      <c r="O229" s="50">
        <f t="shared" si="145"/>
        <v>0</v>
      </c>
      <c r="P229" s="50">
        <f t="shared" si="145"/>
        <v>0</v>
      </c>
      <c r="Q229" s="50">
        <f t="shared" si="145"/>
        <v>0</v>
      </c>
      <c r="R229" s="50">
        <f t="shared" si="145"/>
        <v>0</v>
      </c>
      <c r="S229" s="50">
        <f t="shared" si="145"/>
        <v>0</v>
      </c>
      <c r="T229" s="50">
        <f t="shared" si="145"/>
        <v>0</v>
      </c>
      <c r="U229" s="50">
        <f t="shared" si="145"/>
        <v>0</v>
      </c>
    </row>
    <row r="230" spans="1:31" hidden="1" outlineLevel="1">
      <c r="A230" s="51" t="s">
        <v>238</v>
      </c>
      <c r="B230" s="51" t="s">
        <v>150</v>
      </c>
      <c r="C230" s="52"/>
      <c r="D230" s="52"/>
      <c r="E230" s="52"/>
      <c r="F230" s="52"/>
      <c r="G230" s="52">
        <f t="shared" ref="G230:U230" si="146">SUM(G160,G167,G174,G181,G188,G195,G202,G209,G216,G223)</f>
        <v>0</v>
      </c>
      <c r="H230" s="52">
        <f t="shared" si="146"/>
        <v>0</v>
      </c>
      <c r="I230" s="52">
        <f t="shared" si="146"/>
        <v>0</v>
      </c>
      <c r="J230" s="52">
        <f t="shared" si="146"/>
        <v>0</v>
      </c>
      <c r="K230" s="52">
        <f t="shared" si="146"/>
        <v>0</v>
      </c>
      <c r="L230" s="52">
        <f t="shared" si="146"/>
        <v>0</v>
      </c>
      <c r="M230" s="52">
        <f t="shared" si="146"/>
        <v>0</v>
      </c>
      <c r="N230" s="52">
        <f t="shared" si="146"/>
        <v>0</v>
      </c>
      <c r="O230" s="52">
        <f t="shared" si="146"/>
        <v>0</v>
      </c>
      <c r="P230" s="52">
        <f t="shared" si="146"/>
        <v>0</v>
      </c>
      <c r="Q230" s="52">
        <f t="shared" si="146"/>
        <v>0</v>
      </c>
      <c r="R230" s="52">
        <f t="shared" si="146"/>
        <v>0</v>
      </c>
      <c r="S230" s="52">
        <f t="shared" si="146"/>
        <v>0</v>
      </c>
      <c r="T230" s="52">
        <f t="shared" si="146"/>
        <v>0</v>
      </c>
      <c r="U230" s="52">
        <f t="shared" si="146"/>
        <v>0</v>
      </c>
    </row>
    <row r="231" spans="1:31" hidden="1" outlineLevel="1"/>
    <row r="232" spans="1:31" hidden="1" outlineLevel="1">
      <c r="P232" s="53"/>
      <c r="Q232" s="53"/>
      <c r="R232" s="53"/>
    </row>
    <row r="233" spans="1:31" hidden="1" outlineLevel="1">
      <c r="A233" s="227" t="s">
        <v>239</v>
      </c>
      <c r="B233" s="227"/>
      <c r="C233" s="227"/>
      <c r="D233" s="227"/>
      <c r="E233" s="227"/>
      <c r="F233" s="227"/>
      <c r="G233" s="227"/>
      <c r="H233" s="227"/>
      <c r="I233" s="227"/>
      <c r="J233" s="227"/>
      <c r="K233" s="227"/>
      <c r="L233" s="227"/>
      <c r="M233" s="227"/>
      <c r="N233" s="227"/>
    </row>
    <row r="234" spans="1:31" hidden="1" outlineLevel="1">
      <c r="A234" s="228" t="s">
        <v>240</v>
      </c>
      <c r="B234" s="229"/>
      <c r="C234" s="50">
        <f>G229-G227</f>
        <v>0</v>
      </c>
      <c r="D234" s="50">
        <f t="shared" ref="D234:N234" si="147">H229-H227</f>
        <v>0</v>
      </c>
      <c r="E234" s="50">
        <f t="shared" si="147"/>
        <v>0</v>
      </c>
      <c r="F234" s="50">
        <f t="shared" si="147"/>
        <v>0</v>
      </c>
      <c r="G234" s="50">
        <f t="shared" si="147"/>
        <v>0</v>
      </c>
      <c r="H234" s="50">
        <f t="shared" si="147"/>
        <v>0</v>
      </c>
      <c r="I234" s="50">
        <f t="shared" si="147"/>
        <v>0</v>
      </c>
      <c r="J234" s="50">
        <f t="shared" si="147"/>
        <v>0</v>
      </c>
      <c r="K234" s="50">
        <f t="shared" si="147"/>
        <v>0</v>
      </c>
      <c r="L234" s="50">
        <f t="shared" si="147"/>
        <v>0</v>
      </c>
      <c r="M234" s="50">
        <f t="shared" si="147"/>
        <v>0</v>
      </c>
      <c r="N234" s="50">
        <f t="shared" si="147"/>
        <v>0</v>
      </c>
      <c r="O234" s="50"/>
      <c r="P234" s="50"/>
      <c r="Q234" s="50"/>
      <c r="R234" s="50"/>
      <c r="S234" s="50"/>
      <c r="T234" s="50"/>
      <c r="U234" s="50"/>
    </row>
    <row r="235" spans="1:31" hidden="1" outlineLevel="1">
      <c r="A235" s="228" t="s">
        <v>241</v>
      </c>
      <c r="B235" s="229"/>
      <c r="C235" s="50">
        <f t="shared" ref="C235:N235" si="148">G226-G225</f>
        <v>0</v>
      </c>
      <c r="D235" s="50">
        <f t="shared" si="148"/>
        <v>0</v>
      </c>
      <c r="E235" s="50">
        <f t="shared" si="148"/>
        <v>0</v>
      </c>
      <c r="F235" s="50">
        <f t="shared" si="148"/>
        <v>0</v>
      </c>
      <c r="G235" s="50">
        <f t="shared" si="148"/>
        <v>0</v>
      </c>
      <c r="H235" s="50">
        <f t="shared" si="148"/>
        <v>0</v>
      </c>
      <c r="I235" s="50">
        <f t="shared" si="148"/>
        <v>0</v>
      </c>
      <c r="J235" s="50">
        <f t="shared" si="148"/>
        <v>0</v>
      </c>
      <c r="K235" s="50">
        <f t="shared" si="148"/>
        <v>0</v>
      </c>
      <c r="L235" s="50">
        <f t="shared" si="148"/>
        <v>0</v>
      </c>
      <c r="M235" s="50">
        <f t="shared" si="148"/>
        <v>0</v>
      </c>
      <c r="N235" s="50">
        <f t="shared" si="148"/>
        <v>0</v>
      </c>
      <c r="O235" s="50"/>
      <c r="P235" s="50"/>
      <c r="Q235" s="50"/>
      <c r="R235" s="50"/>
      <c r="S235" s="50"/>
      <c r="T235" s="50"/>
      <c r="U235" s="50"/>
    </row>
    <row r="236" spans="1:31" hidden="1" outlineLevel="1">
      <c r="A236" s="228" t="s">
        <v>242</v>
      </c>
      <c r="B236" s="229"/>
      <c r="C236" s="50">
        <f>$E$50+E122+C234</f>
        <v>0</v>
      </c>
      <c r="D236" s="50">
        <f t="shared" ref="D236:N236" si="149">F122+D234</f>
        <v>0</v>
      </c>
      <c r="E236" s="50">
        <f t="shared" si="149"/>
        <v>0</v>
      </c>
      <c r="F236" s="50">
        <f t="shared" si="149"/>
        <v>0</v>
      </c>
      <c r="G236" s="50">
        <f t="shared" si="149"/>
        <v>0</v>
      </c>
      <c r="H236" s="50">
        <f t="shared" si="149"/>
        <v>0</v>
      </c>
      <c r="I236" s="50">
        <f t="shared" si="149"/>
        <v>0</v>
      </c>
      <c r="J236" s="50">
        <f t="shared" si="149"/>
        <v>0</v>
      </c>
      <c r="K236" s="50">
        <f t="shared" si="149"/>
        <v>0</v>
      </c>
      <c r="L236" s="50">
        <f t="shared" si="149"/>
        <v>0</v>
      </c>
      <c r="M236" s="50">
        <f t="shared" si="149"/>
        <v>0</v>
      </c>
      <c r="N236" s="50">
        <f t="shared" si="149"/>
        <v>0</v>
      </c>
      <c r="O236" s="50"/>
      <c r="P236" s="50"/>
      <c r="Q236" s="50"/>
      <c r="R236" s="50"/>
      <c r="S236" s="50"/>
      <c r="T236" s="50"/>
      <c r="U236" s="50"/>
    </row>
    <row r="237" spans="1:31" hidden="1" outlineLevel="1">
      <c r="A237" s="228" t="s">
        <v>243</v>
      </c>
      <c r="B237" s="229"/>
      <c r="C237" s="50">
        <f>C235-C236</f>
        <v>0</v>
      </c>
      <c r="D237" s="50">
        <f t="shared" ref="D237:N237" si="150">D235-D236</f>
        <v>0</v>
      </c>
      <c r="E237" s="50">
        <f t="shared" si="150"/>
        <v>0</v>
      </c>
      <c r="F237" s="50">
        <f t="shared" si="150"/>
        <v>0</v>
      </c>
      <c r="G237" s="50">
        <f t="shared" si="150"/>
        <v>0</v>
      </c>
      <c r="H237" s="50">
        <f t="shared" si="150"/>
        <v>0</v>
      </c>
      <c r="I237" s="50">
        <f t="shared" si="150"/>
        <v>0</v>
      </c>
      <c r="J237" s="50">
        <f t="shared" si="150"/>
        <v>0</v>
      </c>
      <c r="K237" s="50">
        <f t="shared" si="150"/>
        <v>0</v>
      </c>
      <c r="L237" s="50">
        <f t="shared" si="150"/>
        <v>0</v>
      </c>
      <c r="M237" s="50">
        <f t="shared" si="150"/>
        <v>0</v>
      </c>
      <c r="N237" s="50">
        <f t="shared" si="150"/>
        <v>0</v>
      </c>
      <c r="O237" s="50"/>
      <c r="P237" s="50"/>
      <c r="Q237" s="50"/>
      <c r="R237" s="50"/>
      <c r="S237" s="50"/>
      <c r="T237" s="50"/>
      <c r="U237" s="50"/>
    </row>
    <row r="238" spans="1:31" hidden="1" outlineLevel="1">
      <c r="A238" s="228" t="s">
        <v>244</v>
      </c>
      <c r="B238" s="229"/>
      <c r="C238" s="50"/>
      <c r="D238" s="50"/>
      <c r="E238" s="50"/>
      <c r="F238" s="50">
        <f>SUM(C237:E237)</f>
        <v>0</v>
      </c>
      <c r="G238" s="50"/>
      <c r="H238" s="50"/>
      <c r="I238" s="50">
        <f>SUM(F237:H237)</f>
        <v>0</v>
      </c>
      <c r="J238" s="50"/>
      <c r="K238" s="50"/>
      <c r="L238" s="50">
        <f>SUM(I237:K237)</f>
        <v>0</v>
      </c>
      <c r="M238" s="50"/>
      <c r="N238" s="50"/>
      <c r="O238" s="50"/>
      <c r="P238" s="50"/>
      <c r="Q238" s="50"/>
      <c r="R238" s="50"/>
      <c r="S238" s="50"/>
      <c r="T238" s="50"/>
      <c r="U238" s="50"/>
    </row>
    <row r="239" spans="1:31" hidden="1" outlineLevel="1">
      <c r="A239" s="228" t="s">
        <v>245</v>
      </c>
      <c r="B239" s="229"/>
      <c r="C239" s="50">
        <f>IF($S$225&lt;112000,0,IF($S$225&gt;620000,C237,C238))</f>
        <v>0</v>
      </c>
      <c r="D239" s="50">
        <f t="shared" ref="D239:N239" si="151">IF($S$225&lt;112000,0,IF($S$225&gt;620000,D237,D238))</f>
        <v>0</v>
      </c>
      <c r="E239" s="50">
        <f t="shared" si="151"/>
        <v>0</v>
      </c>
      <c r="F239" s="50">
        <f t="shared" si="151"/>
        <v>0</v>
      </c>
      <c r="G239" s="50">
        <f t="shared" si="151"/>
        <v>0</v>
      </c>
      <c r="H239" s="50">
        <f t="shared" si="151"/>
        <v>0</v>
      </c>
      <c r="I239" s="50">
        <f t="shared" si="151"/>
        <v>0</v>
      </c>
      <c r="J239" s="50">
        <f t="shared" si="151"/>
        <v>0</v>
      </c>
      <c r="K239" s="50">
        <f t="shared" si="151"/>
        <v>0</v>
      </c>
      <c r="L239" s="50">
        <f t="shared" si="151"/>
        <v>0</v>
      </c>
      <c r="M239" s="50">
        <f t="shared" si="151"/>
        <v>0</v>
      </c>
      <c r="N239" s="50">
        <f t="shared" si="151"/>
        <v>0</v>
      </c>
      <c r="O239" s="50"/>
      <c r="P239" s="50"/>
      <c r="Q239" s="50"/>
      <c r="R239" s="50"/>
      <c r="S239" s="50"/>
      <c r="T239" s="50"/>
      <c r="U239" s="50"/>
    </row>
    <row r="240" spans="1:31" collapsed="1"/>
    <row r="243" spans="1:11" s="23" customFormat="1" ht="28.5">
      <c r="A243" s="106" t="s">
        <v>246</v>
      </c>
    </row>
    <row r="244" spans="1:11" ht="18.75">
      <c r="D244" s="225" t="s">
        <v>31</v>
      </c>
      <c r="E244" s="226"/>
      <c r="F244" s="226"/>
      <c r="G244" s="226"/>
      <c r="H244" s="226"/>
      <c r="I244" s="226"/>
      <c r="J244" s="226"/>
      <c r="K244" s="226"/>
    </row>
    <row r="245" spans="1:11">
      <c r="A245" s="187" t="s">
        <v>247</v>
      </c>
      <c r="B245" s="188"/>
      <c r="C245" s="30">
        <f>(SUM(F33:F57)+D58)</f>
        <v>0</v>
      </c>
      <c r="D245" s="27" t="s">
        <v>248</v>
      </c>
    </row>
    <row r="246" spans="1:11" ht="15.75" customHeight="1">
      <c r="A246" s="187" t="s">
        <v>249</v>
      </c>
      <c r="B246" s="188"/>
      <c r="C246" s="30">
        <f>IF((C245-(C248+C249+C250+C253))&lt;0,0,(C245-(C248+C249+C250+C253)))</f>
        <v>0</v>
      </c>
      <c r="D246" s="217" t="s">
        <v>250</v>
      </c>
      <c r="E246" s="218"/>
      <c r="F246" s="218"/>
      <c r="G246" s="218"/>
      <c r="H246" s="218"/>
      <c r="I246" s="218"/>
      <c r="J246" s="218"/>
      <c r="K246" s="218"/>
    </row>
    <row r="247" spans="1:11" ht="14.25" customHeight="1">
      <c r="A247" s="187"/>
      <c r="B247" s="188"/>
      <c r="C247" s="54"/>
    </row>
    <row r="248" spans="1:11">
      <c r="A248" s="187" t="s">
        <v>251</v>
      </c>
      <c r="B248" s="188"/>
      <c r="C248" s="58">
        <v>0</v>
      </c>
      <c r="D248" s="217" t="s">
        <v>252</v>
      </c>
      <c r="E248" s="218"/>
      <c r="F248" s="218"/>
      <c r="G248" s="218"/>
      <c r="H248" s="218"/>
      <c r="I248" s="218"/>
      <c r="J248" s="218"/>
      <c r="K248" s="218"/>
    </row>
    <row r="249" spans="1:11">
      <c r="A249" s="187" t="s">
        <v>253</v>
      </c>
      <c r="B249" s="188"/>
      <c r="C249" s="58">
        <v>0</v>
      </c>
      <c r="D249" s="217" t="s">
        <v>254</v>
      </c>
      <c r="E249" s="218"/>
      <c r="F249" s="218"/>
      <c r="G249" s="218"/>
      <c r="H249" s="218"/>
      <c r="I249" s="218"/>
      <c r="J249" s="218"/>
      <c r="K249" s="218"/>
    </row>
    <row r="250" spans="1:11">
      <c r="A250" s="187" t="s">
        <v>255</v>
      </c>
      <c r="B250" s="188"/>
      <c r="C250" s="58">
        <v>0</v>
      </c>
      <c r="D250" s="217" t="s">
        <v>256</v>
      </c>
      <c r="E250" s="218"/>
      <c r="F250" s="218"/>
      <c r="G250" s="218"/>
      <c r="H250" s="218"/>
      <c r="I250" s="218"/>
      <c r="J250" s="218"/>
      <c r="K250" s="218"/>
    </row>
    <row r="251" spans="1:11">
      <c r="A251" s="187" t="s">
        <v>257</v>
      </c>
      <c r="B251" s="188"/>
      <c r="C251" s="62">
        <v>5</v>
      </c>
      <c r="D251" s="217" t="s">
        <v>258</v>
      </c>
      <c r="E251" s="218"/>
      <c r="F251" s="218"/>
      <c r="G251" s="218"/>
      <c r="H251" s="218"/>
      <c r="I251" s="218"/>
      <c r="J251" s="218"/>
      <c r="K251" s="218"/>
    </row>
    <row r="252" spans="1:11">
      <c r="A252" s="187" t="s">
        <v>259</v>
      </c>
      <c r="B252" s="188"/>
      <c r="C252" s="60">
        <v>0.04</v>
      </c>
      <c r="D252" s="217" t="s">
        <v>260</v>
      </c>
      <c r="E252" s="218"/>
      <c r="F252" s="218"/>
      <c r="G252" s="218"/>
      <c r="H252" s="218"/>
      <c r="I252" s="218"/>
      <c r="J252" s="218"/>
      <c r="K252" s="218"/>
    </row>
    <row r="253" spans="1:11">
      <c r="A253" s="187" t="s">
        <v>261</v>
      </c>
      <c r="B253" s="188"/>
      <c r="C253" s="58">
        <v>0</v>
      </c>
      <c r="D253" s="217" t="s">
        <v>262</v>
      </c>
      <c r="E253" s="218"/>
      <c r="F253" s="218"/>
      <c r="G253" s="218"/>
      <c r="H253" s="218"/>
      <c r="I253" s="218"/>
      <c r="J253" s="218"/>
      <c r="K253" s="218"/>
    </row>
    <row r="254" spans="1:11">
      <c r="A254" s="187" t="s">
        <v>263</v>
      </c>
      <c r="B254" s="188"/>
      <c r="C254" s="30"/>
      <c r="D254" s="27"/>
    </row>
  </sheetData>
  <sheetProtection algorithmName="SHA-512" hashValue="2RIN9iDB9nXEMk4nF1YrOCEbt5BNM7cNhfc8LEVSPiLYtqvm4PBQ2ozPaj4cqavlTJcE3Jf25n6DDcHyAH++jw==" saltValue="S65zQJpkEuCfTVI4phq8eA==" spinCount="100000" sheet="1" objects="1" scenarios="1"/>
  <mergeCells count="136">
    <mergeCell ref="D253:K253"/>
    <mergeCell ref="D148:E148"/>
    <mergeCell ref="B129:C129"/>
    <mergeCell ref="B128:C128"/>
    <mergeCell ref="A16:B16"/>
    <mergeCell ref="A140:C140"/>
    <mergeCell ref="A141:C141"/>
    <mergeCell ref="A142:C142"/>
    <mergeCell ref="A143:C143"/>
    <mergeCell ref="C76:D76"/>
    <mergeCell ref="C91:D91"/>
    <mergeCell ref="C68:C69"/>
    <mergeCell ref="D68:D69"/>
    <mergeCell ref="G151:R151"/>
    <mergeCell ref="A18:B18"/>
    <mergeCell ref="A24:B24"/>
    <mergeCell ref="B31:B32"/>
    <mergeCell ref="A19:B19"/>
    <mergeCell ref="A20:B20"/>
    <mergeCell ref="A21:B21"/>
    <mergeCell ref="A22:B22"/>
    <mergeCell ref="A31:A32"/>
    <mergeCell ref="K39:R39"/>
    <mergeCell ref="K40:R40"/>
    <mergeCell ref="L9:X10"/>
    <mergeCell ref="A13:B13"/>
    <mergeCell ref="A14:B14"/>
    <mergeCell ref="A15:B15"/>
    <mergeCell ref="A17:B17"/>
    <mergeCell ref="A23:B23"/>
    <mergeCell ref="A68:A69"/>
    <mergeCell ref="B68:B69"/>
    <mergeCell ref="J31:J32"/>
    <mergeCell ref="C31:C32"/>
    <mergeCell ref="D31:D32"/>
    <mergeCell ref="E31:E32"/>
    <mergeCell ref="F31:F32"/>
    <mergeCell ref="G31:G32"/>
    <mergeCell ref="H31:H32"/>
    <mergeCell ref="I31:I32"/>
    <mergeCell ref="K34:R34"/>
    <mergeCell ref="K35:R35"/>
    <mergeCell ref="E68:P68"/>
    <mergeCell ref="S68:S69"/>
    <mergeCell ref="K45:R45"/>
    <mergeCell ref="K46:R46"/>
    <mergeCell ref="K31:R32"/>
    <mergeCell ref="A25:B25"/>
    <mergeCell ref="K41:R41"/>
    <mergeCell ref="K42:R42"/>
    <mergeCell ref="K43:R43"/>
    <mergeCell ref="K33:R33"/>
    <mergeCell ref="K54:R54"/>
    <mergeCell ref="K55:R55"/>
    <mergeCell ref="K56:R56"/>
    <mergeCell ref="K49:R49"/>
    <mergeCell ref="K50:R50"/>
    <mergeCell ref="K51:R51"/>
    <mergeCell ref="K52:R52"/>
    <mergeCell ref="K53:R53"/>
    <mergeCell ref="K36:R36"/>
    <mergeCell ref="K37:R37"/>
    <mergeCell ref="K38:R38"/>
    <mergeCell ref="K47:R47"/>
    <mergeCell ref="K48:R48"/>
    <mergeCell ref="B130:C130"/>
    <mergeCell ref="B131:C131"/>
    <mergeCell ref="B132:C132"/>
    <mergeCell ref="B133:C133"/>
    <mergeCell ref="B134:C134"/>
    <mergeCell ref="B135:C135"/>
    <mergeCell ref="S151:S152"/>
    <mergeCell ref="T151:T152"/>
    <mergeCell ref="K44:R44"/>
    <mergeCell ref="K57:R57"/>
    <mergeCell ref="K58:R58"/>
    <mergeCell ref="R68:R69"/>
    <mergeCell ref="Q68:Q69"/>
    <mergeCell ref="B151:B152"/>
    <mergeCell ref="E151:E152"/>
    <mergeCell ref="C151:C152"/>
    <mergeCell ref="D151:D152"/>
    <mergeCell ref="F151:F152"/>
    <mergeCell ref="S129:X135"/>
    <mergeCell ref="S128:X128"/>
    <mergeCell ref="A136:C136"/>
    <mergeCell ref="A137:C137"/>
    <mergeCell ref="A138:C138"/>
    <mergeCell ref="A139:C139"/>
    <mergeCell ref="D252:K252"/>
    <mergeCell ref="D244:K244"/>
    <mergeCell ref="A233:N233"/>
    <mergeCell ref="A234:B234"/>
    <mergeCell ref="A238:B238"/>
    <mergeCell ref="A239:B239"/>
    <mergeCell ref="A225:B226"/>
    <mergeCell ref="V154:AE226"/>
    <mergeCell ref="V149:AE152"/>
    <mergeCell ref="A235:B235"/>
    <mergeCell ref="A236:B236"/>
    <mergeCell ref="A237:B237"/>
    <mergeCell ref="U151:U152"/>
    <mergeCell ref="A151:A152"/>
    <mergeCell ref="T87:AC87"/>
    <mergeCell ref="T88:AC88"/>
    <mergeCell ref="T89:AC89"/>
    <mergeCell ref="T90:AC90"/>
    <mergeCell ref="D246:K246"/>
    <mergeCell ref="D248:K248"/>
    <mergeCell ref="D249:K249"/>
    <mergeCell ref="D250:K250"/>
    <mergeCell ref="D251:K251"/>
    <mergeCell ref="T91:AC91"/>
    <mergeCell ref="T92:AC92"/>
    <mergeCell ref="T93:AC93"/>
    <mergeCell ref="T94:AC94"/>
    <mergeCell ref="S149:U150"/>
    <mergeCell ref="D149:E149"/>
    <mergeCell ref="T68:AC69"/>
    <mergeCell ref="T70:AC70"/>
    <mergeCell ref="T71:AC71"/>
    <mergeCell ref="T72:AC72"/>
    <mergeCell ref="T73:AC73"/>
    <mergeCell ref="T74:AC74"/>
    <mergeCell ref="T75:AC75"/>
    <mergeCell ref="T76:AC76"/>
    <mergeCell ref="T77:AC77"/>
    <mergeCell ref="T78:AC78"/>
    <mergeCell ref="T79:AC79"/>
    <mergeCell ref="T80:AC80"/>
    <mergeCell ref="T81:AC81"/>
    <mergeCell ref="T82:AC82"/>
    <mergeCell ref="T83:AC83"/>
    <mergeCell ref="T84:AC84"/>
    <mergeCell ref="T85:AC85"/>
    <mergeCell ref="T86:AC86"/>
  </mergeCells>
  <phoneticPr fontId="42" type="noConversion"/>
  <conditionalFormatting sqref="A19:A25 A136:A143">
    <cfRule type="cellIs" dxfId="119" priority="73" operator="lessThan">
      <formula>0</formula>
    </cfRule>
  </conditionalFormatting>
  <conditionalFormatting sqref="A234:A239">
    <cfRule type="cellIs" dxfId="118" priority="88" operator="lessThan">
      <formula>0</formula>
    </cfRule>
  </conditionalFormatting>
  <conditionalFormatting sqref="A155:B157">
    <cfRule type="cellIs" dxfId="117" priority="111" operator="lessThan">
      <formula>0</formula>
    </cfRule>
  </conditionalFormatting>
  <conditionalFormatting sqref="A224:B224">
    <cfRule type="cellIs" dxfId="116" priority="35" operator="lessThan">
      <formula>0</formula>
    </cfRule>
  </conditionalFormatting>
  <conditionalFormatting sqref="A96:C122">
    <cfRule type="cellIs" dxfId="115" priority="94" operator="lessThan">
      <formula>0</formula>
    </cfRule>
  </conditionalFormatting>
  <conditionalFormatting sqref="A162:U167">
    <cfRule type="cellIs" dxfId="114" priority="5" operator="lessThan">
      <formula>0</formula>
    </cfRule>
  </conditionalFormatting>
  <conditionalFormatting sqref="A169:U174">
    <cfRule type="cellIs" dxfId="113" priority="4" operator="lessThan">
      <formula>0</formula>
    </cfRule>
  </conditionalFormatting>
  <conditionalFormatting sqref="A176:U181">
    <cfRule type="cellIs" dxfId="112" priority="3" operator="lessThan">
      <formula>0</formula>
    </cfRule>
  </conditionalFormatting>
  <conditionalFormatting sqref="A183:U188">
    <cfRule type="cellIs" dxfId="111" priority="2" operator="lessThan">
      <formula>0</formula>
    </cfRule>
  </conditionalFormatting>
  <conditionalFormatting sqref="A190:U195">
    <cfRule type="cellIs" dxfId="110" priority="1" operator="lessThan">
      <formula>0</formula>
    </cfRule>
  </conditionalFormatting>
  <conditionalFormatting sqref="A197:U202 A204:U209 A211:U216 A218:U223">
    <cfRule type="cellIs" dxfId="109" priority="56" operator="lessThan">
      <formula>0</formula>
    </cfRule>
  </conditionalFormatting>
  <conditionalFormatting sqref="A227:U230">
    <cfRule type="cellIs" dxfId="108" priority="78" operator="lessThan">
      <formula>0</formula>
    </cfRule>
  </conditionalFormatting>
  <conditionalFormatting sqref="C18:C19">
    <cfRule type="cellIs" dxfId="107" priority="71" operator="lessThan">
      <formula>0</formula>
    </cfRule>
  </conditionalFormatting>
  <conditionalFormatting sqref="C21:C22">
    <cfRule type="cellIs" dxfId="106" priority="70" operator="lessThan">
      <formula>0</formula>
    </cfRule>
  </conditionalFormatting>
  <conditionalFormatting sqref="C24:C25">
    <cfRule type="cellIs" dxfId="105" priority="69" operator="lessThan">
      <formula>0</formula>
    </cfRule>
  </conditionalFormatting>
  <conditionalFormatting sqref="C155:E155 A156:E156 C157:U157 A158:U160">
    <cfRule type="cellIs" dxfId="104" priority="112" operator="lessThan">
      <formula>0</formula>
    </cfRule>
  </conditionalFormatting>
  <conditionalFormatting sqref="C225:U226">
    <cfRule type="cellIs" dxfId="103" priority="17" operator="lessThan">
      <formula>0</formula>
    </cfRule>
  </conditionalFormatting>
  <conditionalFormatting sqref="D155:F156">
    <cfRule type="cellIs" dxfId="102" priority="6" operator="lessThan">
      <formula>0</formula>
    </cfRule>
  </conditionalFormatting>
  <conditionalFormatting sqref="G156:U156">
    <cfRule type="cellIs" dxfId="101" priority="8" operator="lessThan">
      <formula>0</formula>
    </cfRule>
  </conditionalFormatting>
  <dataValidations count="1">
    <dataValidation type="list" allowBlank="1" showInputMessage="1" showErrorMessage="1" sqref="B33:B54 B210 B217 B154 B161 B168 B175 B182 B189 B196 B203 B57 B70:B75 B77:B94" xr:uid="{00000000-0002-0000-0100-000000000000}">
      <formula1>TVA</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B048E751-4D7D-4E9D-8A74-5C8C7DA74EBD}">
          <x14:formula1>
            <xm:f>DATA!$A$32:$A$34</xm:f>
          </x14:formula1>
          <xm:sqref>C16</xm:sqref>
        </x14:dataValidation>
        <x14:dataValidation type="list" allowBlank="1" showInputMessage="1" showErrorMessage="1" xr:uid="{CCE8E6EF-5399-4EB7-9FDF-4DCD309F88CE}">
          <x14:formula1>
            <xm:f>DATA!$A$49:$A$180</xm:f>
          </x14:formula1>
          <xm:sqref>C15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sheetPr>
  <dimension ref="A1:X108"/>
  <sheetViews>
    <sheetView topLeftCell="A33" zoomScale="80" zoomScaleNormal="80" workbookViewId="0">
      <selection activeCell="C59" sqref="C59"/>
    </sheetView>
  </sheetViews>
  <sheetFormatPr defaultColWidth="9.140625" defaultRowHeight="15"/>
  <cols>
    <col min="1" max="1" width="9.140625" style="66"/>
    <col min="2" max="2" width="60.140625" style="66" bestFit="1" customWidth="1"/>
    <col min="3" max="3" width="15.85546875" style="66" customWidth="1"/>
    <col min="4" max="4" width="10.5703125" style="66" customWidth="1"/>
    <col min="5" max="5" width="15.85546875" style="66" customWidth="1"/>
    <col min="6" max="6" width="10.5703125" style="66" customWidth="1"/>
    <col min="7" max="7" width="15.85546875" style="66" customWidth="1"/>
    <col min="8" max="8" width="10.5703125" style="66" customWidth="1"/>
    <col min="9" max="9" width="9.140625" style="66" customWidth="1"/>
    <col min="10" max="10" width="56" style="66" bestFit="1" customWidth="1"/>
    <col min="11" max="11" width="14.140625" style="66" customWidth="1"/>
    <col min="12" max="13" width="14" style="66" bestFit="1" customWidth="1"/>
    <col min="14" max="16" width="13.42578125" style="66" bestFit="1" customWidth="1"/>
    <col min="17" max="17" width="12.85546875" style="66" bestFit="1" customWidth="1"/>
    <col min="18" max="18" width="13.42578125" style="66" bestFit="1" customWidth="1"/>
    <col min="19" max="22" width="14" style="66" bestFit="1" customWidth="1"/>
    <col min="23" max="24" width="15.5703125" style="66" bestFit="1" customWidth="1"/>
    <col min="25" max="26" width="9.140625" style="66"/>
    <col min="27" max="27" width="9.140625" style="66" customWidth="1"/>
    <col min="28" max="16384" width="9.140625" style="66"/>
  </cols>
  <sheetData>
    <row r="1" spans="1:24">
      <c r="D1" s="74"/>
      <c r="F1" s="74"/>
      <c r="H1" s="74"/>
    </row>
    <row r="2" spans="1:24" ht="12.75" customHeight="1">
      <c r="D2" s="74"/>
      <c r="F2" s="74"/>
      <c r="H2" s="74"/>
      <c r="J2" s="67"/>
      <c r="K2" s="75"/>
      <c r="L2" s="75"/>
      <c r="M2" s="75"/>
    </row>
    <row r="3" spans="1:24" ht="15" customHeight="1">
      <c r="D3" s="74"/>
      <c r="F3" s="74"/>
      <c r="H3" s="74"/>
      <c r="J3" s="67"/>
      <c r="K3" s="75"/>
      <c r="L3" s="75"/>
      <c r="M3" s="75"/>
      <c r="P3" s="68"/>
    </row>
    <row r="4" spans="1:24" ht="27.75" customHeight="1">
      <c r="A4" s="76"/>
      <c r="D4" s="74"/>
      <c r="F4" s="74"/>
      <c r="H4" s="74"/>
      <c r="J4" s="76"/>
      <c r="K4" s="75"/>
      <c r="L4" s="75"/>
      <c r="M4" s="75"/>
      <c r="P4" s="116" t="s">
        <v>264</v>
      </c>
    </row>
    <row r="5" spans="1:24" ht="18.75">
      <c r="D5" s="74"/>
      <c r="F5" s="74"/>
      <c r="H5" s="74"/>
      <c r="J5" s="67"/>
    </row>
    <row r="6" spans="1:24" ht="28.5" customHeight="1">
      <c r="B6" s="279" t="s">
        <v>265</v>
      </c>
      <c r="C6" s="280"/>
      <c r="D6" s="280"/>
      <c r="E6" s="280"/>
      <c r="F6" s="280"/>
      <c r="G6" s="280"/>
      <c r="H6" s="280"/>
      <c r="I6" s="82"/>
      <c r="J6" s="279" t="s">
        <v>266</v>
      </c>
      <c r="K6" s="280"/>
      <c r="L6" s="280"/>
      <c r="M6" s="280"/>
      <c r="N6" s="20"/>
      <c r="O6" s="20"/>
      <c r="P6" s="20"/>
      <c r="Q6" s="20"/>
      <c r="R6" s="20"/>
      <c r="S6" s="20"/>
      <c r="T6" s="20"/>
      <c r="U6" s="20"/>
      <c r="V6" s="20"/>
      <c r="W6" s="20"/>
      <c r="X6" s="20"/>
    </row>
    <row r="7" spans="1:24" s="77" customFormat="1" ht="15" customHeight="1">
      <c r="B7" s="280"/>
      <c r="C7" s="280"/>
      <c r="D7" s="280"/>
      <c r="E7" s="280"/>
      <c r="F7" s="280"/>
      <c r="G7" s="280"/>
      <c r="H7" s="280"/>
      <c r="I7" s="82"/>
      <c r="J7" s="280"/>
      <c r="K7" s="280"/>
      <c r="L7" s="280"/>
      <c r="M7" s="280"/>
      <c r="N7" s="82"/>
      <c r="O7" s="82"/>
      <c r="P7" s="82"/>
      <c r="Q7" s="82"/>
      <c r="R7" s="82"/>
      <c r="S7" s="82"/>
      <c r="T7" s="82"/>
      <c r="U7" s="82"/>
      <c r="V7" s="82"/>
      <c r="W7" s="82"/>
      <c r="X7" s="82"/>
    </row>
    <row r="8" spans="1:24" s="78" customFormat="1" ht="18.75">
      <c r="B8" s="186" t="s">
        <v>267</v>
      </c>
      <c r="C8" s="186" t="s">
        <v>268</v>
      </c>
      <c r="D8" s="186" t="s">
        <v>269</v>
      </c>
      <c r="E8" s="186" t="s">
        <v>270</v>
      </c>
      <c r="F8" s="186" t="s">
        <v>269</v>
      </c>
      <c r="G8" s="186" t="s">
        <v>271</v>
      </c>
      <c r="H8" s="186" t="s">
        <v>269</v>
      </c>
      <c r="I8" s="83"/>
      <c r="J8" s="186" t="s">
        <v>272</v>
      </c>
      <c r="K8" s="186" t="s">
        <v>273</v>
      </c>
      <c r="L8" s="186" t="s">
        <v>268</v>
      </c>
      <c r="M8" s="186" t="s">
        <v>270</v>
      </c>
      <c r="N8" s="186" t="s">
        <v>271</v>
      </c>
      <c r="O8" s="83"/>
      <c r="P8" s="83"/>
      <c r="Q8" s="83"/>
      <c r="R8" s="83"/>
      <c r="S8" s="83"/>
      <c r="T8" s="83"/>
      <c r="U8" s="83"/>
      <c r="V8" s="83"/>
      <c r="W8" s="83"/>
      <c r="X8" s="83"/>
    </row>
    <row r="9" spans="1:24" ht="15" customHeight="1">
      <c r="B9" s="70" t="s">
        <v>274</v>
      </c>
      <c r="C9" s="30">
        <f>'INPUT - to fill in'!S225</f>
        <v>0</v>
      </c>
      <c r="D9" s="84" t="str">
        <f>IF($C$9=0,"",C9/$C$9)</f>
        <v/>
      </c>
      <c r="E9" s="50">
        <f>'INPUT - to fill in'!T225</f>
        <v>0</v>
      </c>
      <c r="F9" s="84" t="str">
        <f>IF($E$9=0,"",E9/$E$9)</f>
        <v/>
      </c>
      <c r="G9" s="50">
        <f>'INPUT - to fill in'!U225</f>
        <v>0</v>
      </c>
      <c r="H9" s="84" t="str">
        <f>IF($G$9=0,"",G9/$G$9)</f>
        <v/>
      </c>
      <c r="I9" s="20"/>
      <c r="J9" s="73" t="s">
        <v>275</v>
      </c>
      <c r="K9" s="50">
        <f>SUM(K10:K17)</f>
        <v>0</v>
      </c>
      <c r="L9" s="50">
        <f>SUM(L10:L17)</f>
        <v>0</v>
      </c>
      <c r="M9" s="50">
        <f t="shared" ref="M9:N9" si="0">SUM(M10:M17)</f>
        <v>0</v>
      </c>
      <c r="N9" s="50">
        <f t="shared" si="0"/>
        <v>0</v>
      </c>
      <c r="O9" s="20"/>
      <c r="P9" s="20"/>
      <c r="Q9" s="20"/>
      <c r="R9" s="20"/>
      <c r="S9" s="20"/>
      <c r="T9" s="20"/>
      <c r="U9" s="20"/>
      <c r="V9" s="20"/>
      <c r="W9" s="20"/>
      <c r="X9" s="20"/>
    </row>
    <row r="10" spans="1:24">
      <c r="B10" s="71"/>
      <c r="C10" s="72"/>
      <c r="D10" s="72"/>
      <c r="E10" s="72"/>
      <c r="F10" s="72"/>
      <c r="G10" s="72"/>
      <c r="H10" s="72"/>
      <c r="I10" s="20"/>
      <c r="J10" s="63" t="s">
        <v>276</v>
      </c>
      <c r="K10" s="85">
        <f>'INPUT - to fill in'!D33</f>
        <v>0</v>
      </c>
      <c r="L10" s="85"/>
      <c r="M10" s="85"/>
      <c r="N10" s="85"/>
      <c r="O10" s="20"/>
      <c r="P10" s="20"/>
      <c r="Q10" s="20"/>
      <c r="R10" s="20"/>
      <c r="S10" s="20"/>
      <c r="T10" s="20"/>
      <c r="U10" s="20"/>
      <c r="V10" s="20"/>
      <c r="W10" s="20"/>
      <c r="X10" s="20"/>
    </row>
    <row r="11" spans="1:24" ht="15" customHeight="1">
      <c r="B11" s="70" t="s">
        <v>277</v>
      </c>
      <c r="C11" s="30">
        <f>'INPUT - to fill in'!S227</f>
        <v>0</v>
      </c>
      <c r="D11" s="84" t="str">
        <f>IF($C$9=0,"",C11/$C$9)</f>
        <v/>
      </c>
      <c r="E11" s="50">
        <f>'INPUT - to fill in'!T227</f>
        <v>0</v>
      </c>
      <c r="F11" s="84" t="str">
        <f>IF($E$9=0,"",E11/$E$9)</f>
        <v/>
      </c>
      <c r="G11" s="50">
        <f>'INPUT - to fill in'!U227</f>
        <v>0</v>
      </c>
      <c r="H11" s="84" t="str">
        <f>IF($G$9=0,"",G11/$G$9)</f>
        <v/>
      </c>
      <c r="I11" s="20"/>
      <c r="J11" s="196" t="s">
        <v>278</v>
      </c>
      <c r="K11" s="85">
        <f>SUM('INPUT - to fill in'!D34:D37)</f>
        <v>0</v>
      </c>
      <c r="L11" s="85"/>
      <c r="M11" s="85"/>
      <c r="N11" s="85"/>
      <c r="O11" s="20"/>
      <c r="P11" s="20"/>
      <c r="Q11" s="20"/>
      <c r="R11" s="20"/>
      <c r="S11" s="20"/>
      <c r="T11" s="20"/>
      <c r="U11" s="20"/>
      <c r="V11" s="20"/>
      <c r="W11" s="20"/>
      <c r="X11" s="20"/>
    </row>
    <row r="12" spans="1:24">
      <c r="B12" s="71"/>
      <c r="C12" s="72"/>
      <c r="D12" s="72"/>
      <c r="E12" s="72"/>
      <c r="F12" s="72"/>
      <c r="G12" s="72"/>
      <c r="H12" s="72"/>
      <c r="I12" s="20"/>
      <c r="J12" s="63" t="s">
        <v>279</v>
      </c>
      <c r="K12" s="85">
        <f>SUM('INPUT - to fill in'!D38:D54)</f>
        <v>0</v>
      </c>
      <c r="L12" s="85"/>
      <c r="M12" s="85"/>
      <c r="N12" s="85"/>
      <c r="O12" s="20"/>
      <c r="P12" s="20"/>
      <c r="Q12" s="20"/>
      <c r="R12" s="20"/>
      <c r="S12" s="20"/>
      <c r="T12" s="20"/>
      <c r="U12" s="20"/>
      <c r="V12" s="20"/>
      <c r="W12" s="20"/>
      <c r="X12" s="20"/>
    </row>
    <row r="13" spans="1:24">
      <c r="B13" s="70" t="s">
        <v>280</v>
      </c>
      <c r="C13" s="30">
        <f>C9-C11</f>
        <v>0</v>
      </c>
      <c r="D13" s="84" t="str">
        <f>IF($C$9=0,"",C13/$C$9)</f>
        <v/>
      </c>
      <c r="E13" s="50">
        <f>E9-E11</f>
        <v>0</v>
      </c>
      <c r="F13" s="84" t="str">
        <f>IF($E$9=0,"",E13/$E$9)</f>
        <v/>
      </c>
      <c r="G13" s="50">
        <f>G9-G11</f>
        <v>0</v>
      </c>
      <c r="H13" s="84" t="str">
        <f>IF($G$9=0,"",G13/$G$9)</f>
        <v/>
      </c>
      <c r="I13" s="20"/>
      <c r="J13" s="63" t="s">
        <v>281</v>
      </c>
      <c r="K13" s="85">
        <f>SUM('INPUT - to fill in'!D55:D56)</f>
        <v>0</v>
      </c>
      <c r="L13" s="85"/>
      <c r="M13" s="85"/>
      <c r="N13" s="85"/>
      <c r="O13" s="20"/>
      <c r="P13" s="20"/>
      <c r="Q13" s="20"/>
      <c r="R13" s="20"/>
      <c r="S13" s="20"/>
      <c r="T13" s="20"/>
      <c r="U13" s="20"/>
      <c r="V13" s="20"/>
      <c r="W13" s="20"/>
      <c r="X13" s="20"/>
    </row>
    <row r="14" spans="1:24" ht="15" customHeight="1">
      <c r="B14" s="71"/>
      <c r="C14" s="72"/>
      <c r="D14" s="72"/>
      <c r="E14" s="72"/>
      <c r="F14" s="72"/>
      <c r="G14" s="72"/>
      <c r="H14" s="72"/>
      <c r="I14" s="20"/>
      <c r="J14" s="63" t="s">
        <v>282</v>
      </c>
      <c r="K14" s="85">
        <f>'INPUT - to fill in'!D58</f>
        <v>0</v>
      </c>
      <c r="L14" s="85"/>
      <c r="M14" s="85"/>
      <c r="N14" s="85"/>
      <c r="O14" s="20"/>
      <c r="P14" s="20"/>
      <c r="Q14" s="20"/>
      <c r="R14" s="20"/>
      <c r="S14" s="20"/>
      <c r="T14" s="20"/>
      <c r="U14" s="20"/>
      <c r="V14" s="20"/>
      <c r="W14" s="20"/>
      <c r="X14" s="20"/>
    </row>
    <row r="15" spans="1:24">
      <c r="B15" s="70" t="s">
        <v>283</v>
      </c>
      <c r="C15" s="30">
        <f>SUM(C16:C39)</f>
        <v>0</v>
      </c>
      <c r="D15" s="84" t="str">
        <f t="shared" ref="D15:D39" si="1">IF($C$9=0,"",C15/$C$9)</f>
        <v/>
      </c>
      <c r="E15" s="50">
        <f>SUM(E16:E39)</f>
        <v>0</v>
      </c>
      <c r="F15" s="84" t="str">
        <f t="shared" ref="F15:F39" si="2">IF($E$9=0,"",E15/$E$9)</f>
        <v/>
      </c>
      <c r="G15" s="50">
        <f>SUM(G16:G39)</f>
        <v>0</v>
      </c>
      <c r="H15" s="84" t="str">
        <f t="shared" ref="H15:H39" si="3">IF($G$9=0,"",G15/$G$9)</f>
        <v/>
      </c>
      <c r="I15" s="20"/>
      <c r="J15" s="63" t="s">
        <v>284</v>
      </c>
      <c r="K15" s="85">
        <f>'INPUT - to fill in'!D57</f>
        <v>0</v>
      </c>
      <c r="L15" s="85"/>
      <c r="M15" s="85"/>
      <c r="N15" s="85"/>
      <c r="O15" s="20"/>
      <c r="P15" s="20"/>
      <c r="Q15" s="20"/>
      <c r="R15" s="20"/>
      <c r="S15" s="20"/>
      <c r="T15" s="20"/>
      <c r="U15" s="20"/>
      <c r="V15" s="20"/>
      <c r="W15" s="20"/>
      <c r="X15" s="20"/>
    </row>
    <row r="16" spans="1:24">
      <c r="B16" s="63" t="str">
        <f>'INPUT - to fill in'!A70</f>
        <v xml:space="preserve">Rental of property </v>
      </c>
      <c r="C16" s="85">
        <f>'INPUT - to fill in'!Q70</f>
        <v>0</v>
      </c>
      <c r="D16" s="86" t="str">
        <f t="shared" si="1"/>
        <v/>
      </c>
      <c r="E16" s="85">
        <f>'INPUT - to fill in'!R70</f>
        <v>0</v>
      </c>
      <c r="F16" s="86" t="str">
        <f t="shared" si="2"/>
        <v/>
      </c>
      <c r="G16" s="85">
        <f>'INPUT - to fill in'!S70</f>
        <v>0</v>
      </c>
      <c r="H16" s="86" t="str">
        <f t="shared" si="3"/>
        <v/>
      </c>
      <c r="I16" s="20"/>
      <c r="J16" s="65" t="s">
        <v>285</v>
      </c>
      <c r="K16" s="85">
        <f>'INPUT - to fill in'!E59</f>
        <v>0</v>
      </c>
      <c r="L16" s="85"/>
      <c r="M16" s="85"/>
      <c r="N16" s="85"/>
      <c r="O16" s="20"/>
      <c r="P16" s="20"/>
      <c r="Q16" s="20"/>
      <c r="R16" s="20"/>
      <c r="S16" s="20"/>
      <c r="T16" s="20"/>
      <c r="U16" s="20"/>
      <c r="V16" s="20"/>
      <c r="W16" s="20"/>
      <c r="X16" s="20"/>
    </row>
    <row r="17" spans="2:24">
      <c r="B17" s="63" t="str">
        <f>'INPUT - to fill in'!A71</f>
        <v xml:space="preserve"> Rental charges </v>
      </c>
      <c r="C17" s="85">
        <f>'INPUT - to fill in'!Q71</f>
        <v>0</v>
      </c>
      <c r="D17" s="86" t="str">
        <f t="shared" si="1"/>
        <v/>
      </c>
      <c r="E17" s="85">
        <f>'INPUT - to fill in'!R71</f>
        <v>0</v>
      </c>
      <c r="F17" s="86" t="str">
        <f t="shared" si="2"/>
        <v/>
      </c>
      <c r="G17" s="85">
        <f>'INPUT - to fill in'!S71</f>
        <v>0</v>
      </c>
      <c r="H17" s="86" t="str">
        <f t="shared" si="3"/>
        <v/>
      </c>
      <c r="I17" s="20"/>
      <c r="J17" s="63" t="s">
        <v>286</v>
      </c>
      <c r="K17" s="85"/>
      <c r="L17" s="85">
        <f>'Loan Calculator'!H3</f>
        <v>0</v>
      </c>
      <c r="M17" s="85">
        <f>'Loan Calculator'!H6</f>
        <v>0</v>
      </c>
      <c r="N17" s="85">
        <f>'Loan Calculator'!H9</f>
        <v>0</v>
      </c>
      <c r="O17" s="20"/>
      <c r="P17" s="20"/>
      <c r="Q17" s="20"/>
      <c r="R17" s="20"/>
      <c r="S17" s="20"/>
      <c r="T17" s="20"/>
      <c r="U17" s="20"/>
      <c r="V17" s="20"/>
      <c r="W17" s="20"/>
      <c r="X17" s="20"/>
    </row>
    <row r="18" spans="2:24">
      <c r="B18" s="63" t="str">
        <f>'INPUT - to fill in'!A72</f>
        <v xml:space="preserve"> Non-storable bills: water/electricity/gas </v>
      </c>
      <c r="C18" s="85">
        <f>'INPUT - to fill in'!Q72</f>
        <v>0</v>
      </c>
      <c r="D18" s="86" t="str">
        <f t="shared" si="1"/>
        <v/>
      </c>
      <c r="E18" s="85">
        <f>'INPUT - to fill in'!R72</f>
        <v>0</v>
      </c>
      <c r="F18" s="86" t="str">
        <f t="shared" si="2"/>
        <v/>
      </c>
      <c r="G18" s="85">
        <f>'INPUT - to fill in'!S72</f>
        <v>0</v>
      </c>
      <c r="H18" s="86" t="str">
        <f t="shared" si="3"/>
        <v/>
      </c>
      <c r="I18" s="20"/>
      <c r="J18" s="65"/>
      <c r="K18" s="65"/>
      <c r="L18" s="65"/>
      <c r="M18" s="65"/>
      <c r="N18" s="65"/>
      <c r="O18" s="20"/>
      <c r="P18" s="20"/>
      <c r="Q18" s="20"/>
      <c r="R18" s="20"/>
      <c r="S18" s="20"/>
      <c r="T18" s="20"/>
      <c r="U18" s="20"/>
      <c r="V18" s="20"/>
      <c r="W18" s="20"/>
      <c r="X18" s="20"/>
    </row>
    <row r="19" spans="2:24">
      <c r="B19" s="63" t="str">
        <f>'INPUT - to fill in'!A73</f>
        <v xml:space="preserve"> Building taxes </v>
      </c>
      <c r="C19" s="85">
        <f>'INPUT - to fill in'!Q73</f>
        <v>0</v>
      </c>
      <c r="D19" s="86" t="str">
        <f t="shared" si="1"/>
        <v/>
      </c>
      <c r="E19" s="85">
        <f>'INPUT - to fill in'!R73</f>
        <v>0</v>
      </c>
      <c r="F19" s="86" t="str">
        <f t="shared" si="2"/>
        <v/>
      </c>
      <c r="G19" s="85">
        <f>'INPUT - to fill in'!S73</f>
        <v>0</v>
      </c>
      <c r="H19" s="86" t="str">
        <f t="shared" si="3"/>
        <v/>
      </c>
      <c r="I19" s="20"/>
      <c r="J19" s="73" t="s">
        <v>287</v>
      </c>
      <c r="K19" s="50">
        <f>SUM(K20:K25)</f>
        <v>0</v>
      </c>
      <c r="L19" s="50">
        <f>SUM(L20:L25)</f>
        <v>0</v>
      </c>
      <c r="M19" s="50">
        <f t="shared" ref="M19:N19" si="4">SUM(M20:M25)</f>
        <v>-535</v>
      </c>
      <c r="N19" s="50">
        <f t="shared" si="4"/>
        <v>-535</v>
      </c>
      <c r="O19" s="20"/>
      <c r="P19" s="20"/>
      <c r="Q19" s="20"/>
      <c r="R19" s="20"/>
      <c r="S19" s="20"/>
      <c r="T19" s="20"/>
      <c r="U19" s="20"/>
      <c r="V19" s="20"/>
      <c r="W19" s="20"/>
      <c r="X19" s="20"/>
    </row>
    <row r="20" spans="2:24">
      <c r="B20" s="63" t="str">
        <f>'INPUT - to fill in'!A74</f>
        <v xml:space="preserve"> Furniture leasing </v>
      </c>
      <c r="C20" s="85">
        <f>'INPUT - to fill in'!Q74</f>
        <v>0</v>
      </c>
      <c r="D20" s="86" t="str">
        <f t="shared" si="1"/>
        <v/>
      </c>
      <c r="E20" s="85">
        <f>'INPUT - to fill in'!R74</f>
        <v>0</v>
      </c>
      <c r="F20" s="86" t="str">
        <f t="shared" si="2"/>
        <v/>
      </c>
      <c r="G20" s="85">
        <f>'INPUT - to fill in'!S74</f>
        <v>0</v>
      </c>
      <c r="H20" s="86" t="str">
        <f t="shared" si="3"/>
        <v/>
      </c>
      <c r="I20" s="20"/>
      <c r="J20" s="65" t="s">
        <v>288</v>
      </c>
      <c r="K20" s="85">
        <f>'INPUT - to fill in'!C248</f>
        <v>0</v>
      </c>
      <c r="L20" s="85"/>
      <c r="M20" s="85"/>
      <c r="N20" s="85"/>
      <c r="O20" s="20"/>
      <c r="P20" s="20"/>
      <c r="Q20" s="20"/>
      <c r="R20" s="20"/>
      <c r="S20" s="20"/>
      <c r="T20" s="20"/>
      <c r="U20" s="20"/>
      <c r="V20" s="20"/>
      <c r="W20" s="20"/>
      <c r="X20" s="20"/>
    </row>
    <row r="21" spans="2:24">
      <c r="B21" s="63" t="str">
        <f>'INPUT - to fill in'!A75</f>
        <v xml:space="preserve"> Subcontracting </v>
      </c>
      <c r="C21" s="85">
        <f>'INPUT - to fill in'!S228+'INPUT - to fill in'!Q75</f>
        <v>0</v>
      </c>
      <c r="D21" s="86" t="str">
        <f t="shared" si="1"/>
        <v/>
      </c>
      <c r="E21" s="85">
        <f>'INPUT - to fill in'!R75+'INPUT - to fill in'!T228</f>
        <v>0</v>
      </c>
      <c r="F21" s="86" t="str">
        <f t="shared" si="2"/>
        <v/>
      </c>
      <c r="G21" s="85">
        <f>'INPUT - to fill in'!U228+'INPUT - to fill in'!S75</f>
        <v>0</v>
      </c>
      <c r="H21" s="86" t="str">
        <f t="shared" si="3"/>
        <v/>
      </c>
      <c r="I21" s="20"/>
      <c r="J21" s="65" t="s">
        <v>289</v>
      </c>
      <c r="K21" s="85">
        <f>'INPUT - to fill in'!C249</f>
        <v>0</v>
      </c>
      <c r="L21" s="85"/>
      <c r="M21" s="85"/>
      <c r="N21" s="85"/>
      <c r="O21" s="20"/>
      <c r="P21" s="20"/>
      <c r="Q21" s="20"/>
      <c r="R21" s="20"/>
      <c r="S21" s="20"/>
      <c r="T21" s="20"/>
      <c r="U21" s="20"/>
      <c r="V21" s="20"/>
      <c r="W21" s="20"/>
      <c r="X21" s="20"/>
    </row>
    <row r="22" spans="2:24">
      <c r="B22" s="63" t="str">
        <f>'INPUT - to fill in'!A77</f>
        <v xml:space="preserve"> Maintenance and repairs </v>
      </c>
      <c r="C22" s="85">
        <f>'INPUT - to fill in'!Q77</f>
        <v>0</v>
      </c>
      <c r="D22" s="86" t="str">
        <f t="shared" si="1"/>
        <v/>
      </c>
      <c r="E22" s="85">
        <f>'INPUT - to fill in'!R77</f>
        <v>0</v>
      </c>
      <c r="F22" s="86" t="str">
        <f t="shared" si="2"/>
        <v/>
      </c>
      <c r="G22" s="85">
        <f>'INPUT - to fill in'!S77</f>
        <v>0</v>
      </c>
      <c r="H22" s="86" t="str">
        <f t="shared" si="3"/>
        <v/>
      </c>
      <c r="I22" s="20"/>
      <c r="J22" s="65" t="s">
        <v>290</v>
      </c>
      <c r="K22" s="85">
        <f>'INPUT - to fill in'!C250</f>
        <v>0</v>
      </c>
      <c r="L22" s="85"/>
      <c r="M22" s="85"/>
      <c r="N22" s="85"/>
      <c r="O22" s="20"/>
      <c r="P22" s="20"/>
      <c r="Q22" s="20"/>
      <c r="R22" s="20"/>
      <c r="S22" s="20"/>
      <c r="T22" s="20"/>
      <c r="U22" s="20"/>
      <c r="V22" s="20"/>
      <c r="W22" s="20"/>
      <c r="X22" s="20"/>
    </row>
    <row r="23" spans="2:24">
      <c r="B23" s="63" t="str">
        <f>'INPUT - to fill in'!A78</f>
        <v xml:space="preserve"> Documentation and purchase of studies </v>
      </c>
      <c r="C23" s="85">
        <f>'INPUT - to fill in'!Q78</f>
        <v>0</v>
      </c>
      <c r="D23" s="86" t="str">
        <f t="shared" si="1"/>
        <v/>
      </c>
      <c r="E23" s="85">
        <f>'INPUT - to fill in'!R78</f>
        <v>0</v>
      </c>
      <c r="F23" s="86" t="str">
        <f t="shared" si="2"/>
        <v/>
      </c>
      <c r="G23" s="85">
        <f>'INPUT - to fill in'!S78</f>
        <v>0</v>
      </c>
      <c r="H23" s="86" t="str">
        <f t="shared" si="3"/>
        <v/>
      </c>
      <c r="I23" s="20"/>
      <c r="J23" s="65" t="s">
        <v>291</v>
      </c>
      <c r="K23" s="85">
        <f>'INPUT - to fill in'!C253</f>
        <v>0</v>
      </c>
      <c r="L23" s="85"/>
      <c r="M23" s="85"/>
      <c r="N23" s="85"/>
      <c r="O23" s="20"/>
      <c r="P23" s="20"/>
      <c r="Q23" s="20"/>
      <c r="R23" s="20"/>
      <c r="S23" s="20"/>
      <c r="T23" s="20"/>
      <c r="U23" s="20"/>
      <c r="V23" s="20"/>
      <c r="W23" s="20"/>
      <c r="X23" s="20"/>
    </row>
    <row r="24" spans="2:24">
      <c r="B24" s="63" t="str">
        <f>'INPUT - to fill in'!A79</f>
        <v xml:space="preserve"> Training costs </v>
      </c>
      <c r="C24" s="85">
        <f>'INPUT - to fill in'!Q79</f>
        <v>0</v>
      </c>
      <c r="D24" s="86" t="str">
        <f t="shared" si="1"/>
        <v/>
      </c>
      <c r="E24" s="85">
        <f>'INPUT - to fill in'!R79</f>
        <v>0</v>
      </c>
      <c r="F24" s="86" t="str">
        <f t="shared" si="2"/>
        <v/>
      </c>
      <c r="G24" s="85">
        <f>'INPUT - to fill in'!S79</f>
        <v>0</v>
      </c>
      <c r="H24" s="86" t="str">
        <f t="shared" si="3"/>
        <v/>
      </c>
      <c r="I24" s="20"/>
      <c r="J24" s="65" t="s">
        <v>292</v>
      </c>
      <c r="K24" s="85"/>
      <c r="L24" s="85">
        <f>C65</f>
        <v>0</v>
      </c>
      <c r="M24" s="85">
        <f>E65</f>
        <v>-535</v>
      </c>
      <c r="N24" s="85">
        <f>G63</f>
        <v>-535</v>
      </c>
      <c r="O24" s="20"/>
      <c r="P24" s="20"/>
      <c r="Q24" s="20"/>
      <c r="R24" s="20"/>
      <c r="S24" s="20"/>
      <c r="T24" s="20"/>
      <c r="U24" s="20"/>
      <c r="V24" s="20"/>
      <c r="W24" s="20"/>
      <c r="X24" s="20"/>
    </row>
    <row r="25" spans="2:24">
      <c r="B25" s="63" t="str">
        <f>'INPUT - to fill in'!A80</f>
        <v xml:space="preserve"> Fees </v>
      </c>
      <c r="C25" s="85">
        <f>'INPUT - to fill in'!Q80</f>
        <v>0</v>
      </c>
      <c r="D25" s="86" t="str">
        <f t="shared" si="1"/>
        <v/>
      </c>
      <c r="E25" s="85">
        <f>'INPUT - to fill in'!R80</f>
        <v>0</v>
      </c>
      <c r="F25" s="86" t="str">
        <f t="shared" si="2"/>
        <v/>
      </c>
      <c r="G25" s="85">
        <f>'INPUT - to fill in'!S80</f>
        <v>0</v>
      </c>
      <c r="H25" s="86" t="str">
        <f t="shared" si="3"/>
        <v/>
      </c>
      <c r="I25" s="20"/>
      <c r="J25" s="65"/>
      <c r="K25" s="65"/>
      <c r="L25" s="65"/>
      <c r="M25" s="65"/>
      <c r="N25" s="65"/>
      <c r="O25" s="20"/>
      <c r="P25" s="20"/>
      <c r="Q25" s="20"/>
      <c r="R25" s="20"/>
      <c r="S25" s="20"/>
      <c r="T25" s="20"/>
      <c r="U25" s="20"/>
      <c r="V25" s="20"/>
      <c r="W25" s="20"/>
      <c r="X25" s="20"/>
    </row>
    <row r="26" spans="2:24">
      <c r="B26" s="63" t="str">
        <f>'INPUT - to fill in'!A81</f>
        <v xml:space="preserve"> Insurance premium</v>
      </c>
      <c r="C26" s="85">
        <f>'INPUT - to fill in'!Q81</f>
        <v>0</v>
      </c>
      <c r="D26" s="86" t="str">
        <f t="shared" si="1"/>
        <v/>
      </c>
      <c r="E26" s="85">
        <f>'INPUT - to fill in'!R81</f>
        <v>0</v>
      </c>
      <c r="F26" s="86" t="str">
        <f t="shared" si="2"/>
        <v/>
      </c>
      <c r="G26" s="85">
        <f>'INPUT - to fill in'!S81</f>
        <v>0</v>
      </c>
      <c r="H26" s="86" t="str">
        <f t="shared" si="3"/>
        <v/>
      </c>
      <c r="I26" s="20"/>
      <c r="J26" s="73" t="s">
        <v>293</v>
      </c>
      <c r="K26" s="50">
        <f>K19-K9</f>
        <v>0</v>
      </c>
      <c r="L26" s="50">
        <f>L19-L9</f>
        <v>0</v>
      </c>
      <c r="M26" s="50">
        <f>M19-M9</f>
        <v>-535</v>
      </c>
      <c r="N26" s="50">
        <f>N19-N9</f>
        <v>-535</v>
      </c>
      <c r="O26" s="20"/>
      <c r="P26" s="20"/>
      <c r="Q26" s="20"/>
      <c r="R26" s="20"/>
      <c r="S26" s="20"/>
      <c r="T26" s="20"/>
      <c r="U26" s="20"/>
      <c r="V26" s="20"/>
      <c r="W26" s="20"/>
      <c r="X26" s="20"/>
    </row>
    <row r="27" spans="2:24">
      <c r="B27" s="63" t="str">
        <f>'INPUT - to fill in'!A82</f>
        <v xml:space="preserve"> Advertising </v>
      </c>
      <c r="C27" s="85">
        <f>'INPUT - to fill in'!Q82</f>
        <v>0</v>
      </c>
      <c r="D27" s="86" t="str">
        <f t="shared" si="1"/>
        <v/>
      </c>
      <c r="E27" s="85">
        <f>'INPUT - to fill in'!R82</f>
        <v>0</v>
      </c>
      <c r="F27" s="86" t="str">
        <f t="shared" si="2"/>
        <v/>
      </c>
      <c r="G27" s="85">
        <f>'INPUT - to fill in'!S82</f>
        <v>0</v>
      </c>
      <c r="H27" s="86" t="str">
        <f t="shared" si="3"/>
        <v/>
      </c>
      <c r="I27" s="20"/>
      <c r="J27" s="73" t="s">
        <v>294</v>
      </c>
      <c r="K27" s="50">
        <f>K26</f>
        <v>0</v>
      </c>
      <c r="L27" s="50">
        <f>L26+K27</f>
        <v>0</v>
      </c>
      <c r="M27" s="50">
        <f>M26+L27</f>
        <v>-535</v>
      </c>
      <c r="N27" s="50">
        <f>N26+M27</f>
        <v>-1070</v>
      </c>
      <c r="O27" s="20"/>
      <c r="P27" s="20"/>
      <c r="Q27" s="20"/>
      <c r="R27" s="20"/>
      <c r="S27" s="20"/>
      <c r="T27" s="20"/>
      <c r="U27" s="20"/>
      <c r="V27" s="20"/>
      <c r="W27" s="20"/>
      <c r="X27" s="20"/>
    </row>
    <row r="28" spans="2:24">
      <c r="B28" s="63" t="str">
        <f>'INPUT - to fill in'!A83</f>
        <v xml:space="preserve"> Travel and representation </v>
      </c>
      <c r="C28" s="85">
        <f>'INPUT - to fill in'!Q83</f>
        <v>0</v>
      </c>
      <c r="D28" s="86" t="str">
        <f t="shared" si="1"/>
        <v/>
      </c>
      <c r="E28" s="85">
        <f>'INPUT - to fill in'!R83</f>
        <v>0</v>
      </c>
      <c r="F28" s="86" t="str">
        <f t="shared" si="2"/>
        <v/>
      </c>
      <c r="G28" s="85">
        <f>'INPUT - to fill in'!S83</f>
        <v>0</v>
      </c>
      <c r="H28" s="86" t="str">
        <f t="shared" si="3"/>
        <v/>
      </c>
      <c r="I28" s="20"/>
      <c r="J28" s="20"/>
      <c r="K28" s="20"/>
      <c r="L28" s="20"/>
      <c r="M28" s="20"/>
      <c r="N28" s="20"/>
      <c r="O28" s="20"/>
      <c r="P28" s="20"/>
      <c r="Q28" s="20"/>
      <c r="R28" s="20"/>
      <c r="S28" s="20"/>
      <c r="T28" s="20"/>
      <c r="U28" s="20"/>
      <c r="V28" s="20"/>
      <c r="W28" s="20"/>
      <c r="X28" s="20"/>
    </row>
    <row r="29" spans="2:24" ht="15" customHeight="1">
      <c r="B29" s="63" t="str">
        <f>'INPUT - to fill in'!A84</f>
        <v xml:space="preserve"> Transport of goods </v>
      </c>
      <c r="C29" s="85">
        <f>'INPUT - to fill in'!Q84</f>
        <v>0</v>
      </c>
      <c r="D29" s="86" t="str">
        <f t="shared" si="1"/>
        <v/>
      </c>
      <c r="E29" s="85">
        <f>'INPUT - to fill in'!R84</f>
        <v>0</v>
      </c>
      <c r="F29" s="86" t="str">
        <f t="shared" si="2"/>
        <v/>
      </c>
      <c r="G29" s="85">
        <f>'INPUT - to fill in'!S84</f>
        <v>0</v>
      </c>
      <c r="H29" s="86" t="str">
        <f t="shared" si="3"/>
        <v/>
      </c>
      <c r="I29" s="20"/>
      <c r="J29" s="281" t="s">
        <v>295</v>
      </c>
      <c r="K29" s="281"/>
      <c r="L29" s="281"/>
      <c r="M29" s="281"/>
      <c r="N29" s="281"/>
      <c r="O29" s="281"/>
      <c r="P29" s="20"/>
      <c r="Q29" s="20"/>
      <c r="R29" s="20"/>
      <c r="S29" s="20"/>
      <c r="T29" s="20"/>
      <c r="U29" s="20"/>
      <c r="V29" s="20"/>
      <c r="W29" s="20"/>
      <c r="X29" s="20"/>
    </row>
    <row r="30" spans="2:24" ht="15" customHeight="1">
      <c r="B30" s="63" t="str">
        <f>'INPUT - to fill in'!A85</f>
        <v xml:space="preserve"> Fleet insurance </v>
      </c>
      <c r="C30" s="85">
        <f>'INPUT - to fill in'!Q85</f>
        <v>0</v>
      </c>
      <c r="D30" s="86" t="str">
        <f t="shared" si="1"/>
        <v/>
      </c>
      <c r="E30" s="85">
        <f>'INPUT - to fill in'!R85</f>
        <v>0</v>
      </c>
      <c r="F30" s="86" t="str">
        <f t="shared" si="2"/>
        <v/>
      </c>
      <c r="G30" s="85">
        <f>'INPUT - to fill in'!S85</f>
        <v>0</v>
      </c>
      <c r="H30" s="86" t="str">
        <f t="shared" si="3"/>
        <v/>
      </c>
      <c r="I30" s="20"/>
      <c r="J30" s="281"/>
      <c r="K30" s="281"/>
      <c r="L30" s="281"/>
      <c r="M30" s="281"/>
      <c r="N30" s="281"/>
      <c r="O30" s="281"/>
      <c r="P30" s="20"/>
      <c r="Q30" s="20"/>
      <c r="R30" s="20"/>
      <c r="S30" s="20"/>
      <c r="T30" s="20"/>
      <c r="U30" s="20"/>
      <c r="V30" s="20"/>
      <c r="W30" s="20"/>
      <c r="X30" s="20"/>
    </row>
    <row r="31" spans="2:24" ht="16.5" customHeight="1">
      <c r="B31" s="63" t="str">
        <f>'INPUT - to fill in'!A86</f>
        <v xml:space="preserve"> Fleet-related taxes </v>
      </c>
      <c r="C31" s="85">
        <f>'INPUT - to fill in'!Q86</f>
        <v>0</v>
      </c>
      <c r="D31" s="86" t="str">
        <f t="shared" si="1"/>
        <v/>
      </c>
      <c r="E31" s="85">
        <f>'INPUT - to fill in'!R86</f>
        <v>0</v>
      </c>
      <c r="F31" s="86" t="str">
        <f t="shared" si="2"/>
        <v/>
      </c>
      <c r="G31" s="85">
        <f>'INPUT - to fill in'!S86</f>
        <v>0</v>
      </c>
      <c r="H31" s="86" t="str">
        <f t="shared" si="3"/>
        <v/>
      </c>
      <c r="I31" s="20"/>
      <c r="J31" s="193" t="s">
        <v>296</v>
      </c>
      <c r="K31" s="186" t="s">
        <v>268</v>
      </c>
      <c r="L31" s="186" t="s">
        <v>270</v>
      </c>
      <c r="M31" s="186" t="s">
        <v>271</v>
      </c>
      <c r="W31" s="20"/>
      <c r="X31" s="20"/>
    </row>
    <row r="32" spans="2:24" ht="15" customHeight="1">
      <c r="B32" s="63" t="str">
        <f>'INPUT - to fill in'!A87</f>
        <v xml:space="preserve"> Use of temporary staff </v>
      </c>
      <c r="C32" s="85">
        <f>'INPUT - to fill in'!Q87</f>
        <v>0</v>
      </c>
      <c r="D32" s="86" t="str">
        <f t="shared" si="1"/>
        <v/>
      </c>
      <c r="E32" s="85">
        <f>'INPUT - to fill in'!R87</f>
        <v>0</v>
      </c>
      <c r="F32" s="86" t="str">
        <f t="shared" si="2"/>
        <v/>
      </c>
      <c r="G32" s="85">
        <f>'INPUT - to fill in'!S87</f>
        <v>0</v>
      </c>
      <c r="H32" s="86" t="str">
        <f t="shared" si="3"/>
        <v/>
      </c>
      <c r="I32" s="20"/>
      <c r="J32" s="121" t="s">
        <v>297</v>
      </c>
      <c r="K32" s="85" t="str">
        <f>IF(DATA!H167&lt;&gt;0,DATA!H165,"")</f>
        <v/>
      </c>
      <c r="L32" s="85" t="str">
        <f>IF(DATA!I167&lt;&gt;0,DATA!I165,"")</f>
        <v/>
      </c>
      <c r="M32" s="85" t="str">
        <f>IF(DATA!J167&lt;&gt;0,DATA!J165,"")</f>
        <v/>
      </c>
      <c r="W32" s="20"/>
      <c r="X32" s="20"/>
    </row>
    <row r="33" spans="2:24">
      <c r="B33" s="63" t="str">
        <f>'INPUT - to fill in'!A88</f>
        <v xml:space="preserve">Telephone and internet fees </v>
      </c>
      <c r="C33" s="85">
        <f>'INPUT - to fill in'!Q88</f>
        <v>0</v>
      </c>
      <c r="D33" s="86" t="str">
        <f t="shared" si="1"/>
        <v/>
      </c>
      <c r="E33" s="85">
        <f>'INPUT - to fill in'!R88</f>
        <v>0</v>
      </c>
      <c r="F33" s="86" t="str">
        <f t="shared" si="2"/>
        <v/>
      </c>
      <c r="G33" s="85">
        <f>'INPUT - to fill in'!S88</f>
        <v>0</v>
      </c>
      <c r="H33" s="86" t="str">
        <f t="shared" si="3"/>
        <v/>
      </c>
      <c r="I33" s="20"/>
      <c r="J33" s="121"/>
      <c r="W33" s="20"/>
      <c r="X33" s="20"/>
    </row>
    <row r="34" spans="2:24">
      <c r="B34" s="63" t="str">
        <f>'INPUT - to fill in'!A89</f>
        <v xml:space="preserve">Website management fees </v>
      </c>
      <c r="C34" s="85">
        <f>'INPUT - to fill in'!Q89</f>
        <v>0</v>
      </c>
      <c r="D34" s="86" t="str">
        <f t="shared" si="1"/>
        <v/>
      </c>
      <c r="E34" s="85">
        <f>'INPUT - to fill in'!R89</f>
        <v>0</v>
      </c>
      <c r="F34" s="86" t="str">
        <f t="shared" si="2"/>
        <v/>
      </c>
      <c r="G34" s="85">
        <f>'INPUT - to fill in'!S89</f>
        <v>0</v>
      </c>
      <c r="H34" s="86" t="str">
        <f t="shared" si="3"/>
        <v/>
      </c>
      <c r="I34" s="20"/>
      <c r="W34" s="20"/>
      <c r="X34" s="20"/>
    </row>
    <row r="35" spans="2:24">
      <c r="B35" s="63" t="str">
        <f>'INPUT - to fill in'!A90</f>
        <v xml:space="preserve">Bank services </v>
      </c>
      <c r="C35" s="85">
        <f>'INPUT - to fill in'!Q90</f>
        <v>0</v>
      </c>
      <c r="D35" s="86" t="str">
        <f t="shared" si="1"/>
        <v/>
      </c>
      <c r="E35" s="85">
        <f>'INPUT - to fill in'!R90</f>
        <v>0</v>
      </c>
      <c r="F35" s="86" t="str">
        <f t="shared" si="2"/>
        <v/>
      </c>
      <c r="G35" s="85">
        <f>'INPUT - to fill in'!S90</f>
        <v>0</v>
      </c>
      <c r="H35" s="86" t="str">
        <f t="shared" si="3"/>
        <v/>
      </c>
      <c r="I35" s="20"/>
      <c r="J35" s="121" t="s">
        <v>298</v>
      </c>
      <c r="K35" s="119" t="str">
        <f>IF(K32&lt;&gt;"",K32/(C9/360),"")</f>
        <v/>
      </c>
      <c r="L35" s="119" t="str">
        <f>IF(L32&lt;&gt;"",L32/(E9/360),"")</f>
        <v/>
      </c>
      <c r="M35" s="119" t="str">
        <f>IF(M32&lt;&gt;"",M32/(G9/360),"")</f>
        <v/>
      </c>
      <c r="W35" s="20"/>
      <c r="X35" s="20"/>
    </row>
    <row r="36" spans="2:24">
      <c r="B36" s="63" t="str">
        <f>'INPUT - to fill in'!A91</f>
        <v xml:space="preserve">Loan interest </v>
      </c>
      <c r="C36" s="85">
        <f>'INPUT - to fill in'!Q91</f>
        <v>0</v>
      </c>
      <c r="D36" s="86" t="str">
        <f t="shared" si="1"/>
        <v/>
      </c>
      <c r="E36" s="85">
        <f>'INPUT - to fill in'!R91</f>
        <v>0</v>
      </c>
      <c r="F36" s="86" t="str">
        <f t="shared" si="2"/>
        <v/>
      </c>
      <c r="G36" s="85">
        <f>'INPUT - to fill in'!S91</f>
        <v>0</v>
      </c>
      <c r="H36" s="86" t="str">
        <f t="shared" si="3"/>
        <v/>
      </c>
      <c r="I36" s="20"/>
      <c r="J36" s="121"/>
      <c r="W36" s="20"/>
      <c r="X36" s="20"/>
    </row>
    <row r="37" spans="2:24">
      <c r="B37" s="63" t="str">
        <f>'INPUT - to fill in'!A92</f>
        <v xml:space="preserve">Transaction commissions </v>
      </c>
      <c r="C37" s="85">
        <f>'INPUT - to fill in'!Q92</f>
        <v>0</v>
      </c>
      <c r="D37" s="86" t="str">
        <f t="shared" si="1"/>
        <v/>
      </c>
      <c r="E37" s="85">
        <f>'INPUT - to fill in'!R92</f>
        <v>0</v>
      </c>
      <c r="F37" s="86" t="str">
        <f t="shared" si="2"/>
        <v/>
      </c>
      <c r="G37" s="85">
        <f>'INPUT - to fill in'!S92</f>
        <v>0</v>
      </c>
      <c r="H37" s="86" t="str">
        <f t="shared" si="3"/>
        <v/>
      </c>
      <c r="I37" s="20"/>
      <c r="W37" s="20"/>
      <c r="X37" s="20"/>
    </row>
    <row r="38" spans="2:24">
      <c r="B38" s="63" t="str">
        <f>'INPUT - to fill in'!A93</f>
        <v xml:space="preserve">Miscellaneous expenses 1 </v>
      </c>
      <c r="C38" s="85">
        <f>'INPUT - to fill in'!Q93</f>
        <v>0</v>
      </c>
      <c r="D38" s="86" t="str">
        <f t="shared" si="1"/>
        <v/>
      </c>
      <c r="E38" s="85">
        <f>'INPUT - to fill in'!R93</f>
        <v>0</v>
      </c>
      <c r="F38" s="86" t="str">
        <f t="shared" si="2"/>
        <v/>
      </c>
      <c r="G38" s="85">
        <f>'INPUT - to fill in'!S93</f>
        <v>0</v>
      </c>
      <c r="H38" s="86" t="str">
        <f t="shared" si="3"/>
        <v/>
      </c>
      <c r="I38" s="20"/>
      <c r="J38" s="121" t="s">
        <v>299</v>
      </c>
      <c r="K38" s="86" t="str">
        <f>IF(K32&lt;&gt;"",(C9-K32)/C9,"")</f>
        <v/>
      </c>
      <c r="L38" s="86" t="str">
        <f>IF(L32&lt;&gt;"",(E9-L32)/E9,"")</f>
        <v/>
      </c>
      <c r="M38" s="86" t="str">
        <f>IF(M32&lt;&gt;"",(G9-M32)/G9,"")</f>
        <v/>
      </c>
      <c r="W38" s="20"/>
      <c r="X38" s="20"/>
    </row>
    <row r="39" spans="2:24">
      <c r="B39" s="63" t="str">
        <f>'INPUT - to fill in'!A94</f>
        <v xml:space="preserve"> Miscellaneous expenses 2 </v>
      </c>
      <c r="C39" s="85">
        <f>'INPUT - to fill in'!Q94</f>
        <v>0</v>
      </c>
      <c r="D39" s="86" t="str">
        <f t="shared" si="1"/>
        <v/>
      </c>
      <c r="E39" s="85">
        <f>'INPUT - to fill in'!R94</f>
        <v>0</v>
      </c>
      <c r="F39" s="86" t="str">
        <f t="shared" si="2"/>
        <v/>
      </c>
      <c r="G39" s="85">
        <f>'INPUT - to fill in'!S94</f>
        <v>0</v>
      </c>
      <c r="H39" s="86" t="str">
        <f t="shared" si="3"/>
        <v/>
      </c>
      <c r="I39" s="20"/>
      <c r="J39" s="121"/>
      <c r="W39" s="20"/>
      <c r="X39" s="20"/>
    </row>
    <row r="40" spans="2:24">
      <c r="B40" s="63"/>
      <c r="C40" s="32"/>
      <c r="D40" s="32"/>
      <c r="E40" s="32"/>
      <c r="F40" s="32"/>
      <c r="G40" s="32"/>
      <c r="H40" s="32"/>
      <c r="I40" s="20"/>
      <c r="W40" s="20"/>
      <c r="X40" s="20"/>
    </row>
    <row r="41" spans="2:24">
      <c r="B41" s="70" t="s">
        <v>300</v>
      </c>
      <c r="C41" s="50">
        <f>C13-C15</f>
        <v>0</v>
      </c>
      <c r="D41" s="84" t="str">
        <f>IF($C$9=0,"",C41/$C$9)</f>
        <v/>
      </c>
      <c r="E41" s="50">
        <f>E13-E15</f>
        <v>0</v>
      </c>
      <c r="F41" s="84" t="str">
        <f>IF($E$9=0,"",E41/$E$9)</f>
        <v/>
      </c>
      <c r="G41" s="50">
        <f>G13-G15</f>
        <v>0</v>
      </c>
      <c r="H41" s="84" t="str">
        <f>IF($G$9=0,"",G41/$G$9)</f>
        <v/>
      </c>
      <c r="I41" s="20"/>
      <c r="J41" s="121" t="s">
        <v>301</v>
      </c>
      <c r="K41" s="130" t="str">
        <f>IF('INPUT - to fill in'!C250&gt;0,(K20+L20+L24)/(K20+L20+L24+K21+L21+K23+L23+'Loan Calculator'!H5),"100%")</f>
        <v>100%</v>
      </c>
      <c r="L41" s="130" t="str">
        <f>IF('INPUT - to fill in'!C250&gt;0,(M20+M24)/(M20+M24+M23+M21+M22+'Loan Calculator'!H8),"100%")</f>
        <v>100%</v>
      </c>
      <c r="M41" s="130" t="str">
        <f>IF('INPUT - to fill in'!C250&gt;0,(N20+N24)/(N20+N24+N23+N21+N22+'Loan Calculator'!H11),"100%")</f>
        <v>100%</v>
      </c>
      <c r="W41" s="20"/>
      <c r="X41" s="20"/>
    </row>
    <row r="42" spans="2:24">
      <c r="B42" s="71"/>
      <c r="C42" s="72"/>
      <c r="D42" s="72"/>
      <c r="E42" s="72"/>
      <c r="F42" s="72"/>
      <c r="G42" s="72"/>
      <c r="H42" s="72"/>
      <c r="I42" s="20"/>
      <c r="J42" s="121"/>
      <c r="W42" s="20"/>
      <c r="X42" s="20"/>
    </row>
    <row r="43" spans="2:24">
      <c r="B43" s="70" t="s">
        <v>302</v>
      </c>
      <c r="C43" s="50">
        <f>SUM(C44:C46)</f>
        <v>0</v>
      </c>
      <c r="D43" s="84" t="str">
        <f>IF($C$9=0,"",C43/$C$9)</f>
        <v/>
      </c>
      <c r="E43" s="50">
        <f>SUM(E44:E46)</f>
        <v>0</v>
      </c>
      <c r="F43" s="84" t="str">
        <f>IF($E$9=0,"",E43/$E$9)</f>
        <v/>
      </c>
      <c r="G43" s="50">
        <f>SUM(G44:G46)</f>
        <v>0</v>
      </c>
      <c r="H43" s="84" t="str">
        <f>IF($G$9=0,"",G43/$G$9)</f>
        <v/>
      </c>
      <c r="I43" s="20"/>
      <c r="W43" s="20"/>
      <c r="X43" s="20"/>
    </row>
    <row r="44" spans="2:24">
      <c r="B44" s="63" t="s">
        <v>303</v>
      </c>
      <c r="C44" s="85">
        <f>SUM('INPUT - to fill in'!P129)</f>
        <v>0</v>
      </c>
      <c r="D44" s="86" t="str">
        <f>IF($C$9=0,"",C44/$C$9)</f>
        <v/>
      </c>
      <c r="E44" s="85">
        <f>SUM('INPUT - to fill in'!Q129)</f>
        <v>0</v>
      </c>
      <c r="F44" s="86" t="str">
        <f>IF($E$9=0,"",E44/$E$9)</f>
        <v/>
      </c>
      <c r="G44" s="85">
        <f>SUM('INPUT - to fill in'!R129)</f>
        <v>0</v>
      </c>
      <c r="H44" s="86" t="str">
        <f>IF($G$9=0,"",G44/$G$9)</f>
        <v/>
      </c>
      <c r="I44" s="20"/>
      <c r="J44" s="121" t="s">
        <v>304</v>
      </c>
      <c r="K44" s="85">
        <f>L24</f>
        <v>0</v>
      </c>
      <c r="L44" s="85">
        <f>M24</f>
        <v>-535</v>
      </c>
      <c r="M44" s="85">
        <f>N24</f>
        <v>-535</v>
      </c>
      <c r="W44" s="20"/>
      <c r="X44" s="20"/>
    </row>
    <row r="45" spans="2:24">
      <c r="B45" s="63" t="s">
        <v>305</v>
      </c>
      <c r="C45" s="85">
        <f>SUM('INPUT - to fill in'!P130:P135)</f>
        <v>0</v>
      </c>
      <c r="D45" s="86" t="str">
        <f>IF($C$9=0,"",C45/$C$9)</f>
        <v/>
      </c>
      <c r="E45" s="85">
        <f>SUM('INPUT - to fill in'!Q130:Q135)</f>
        <v>0</v>
      </c>
      <c r="F45" s="86" t="str">
        <f>IF($E$9=0,"",E45/$E$9)</f>
        <v/>
      </c>
      <c r="G45" s="85">
        <f>SUM('INPUT - to fill in'!R130:R135)</f>
        <v>0</v>
      </c>
      <c r="H45" s="86" t="str">
        <f>IF($G$9=0,"",G45/$G$9)</f>
        <v/>
      </c>
      <c r="I45" s="20"/>
      <c r="W45" s="20"/>
      <c r="X45" s="20"/>
    </row>
    <row r="46" spans="2:24">
      <c r="B46" s="63" t="s">
        <v>306</v>
      </c>
      <c r="C46" s="85">
        <f>'INPUT - to fill in'!P136</f>
        <v>0</v>
      </c>
      <c r="D46" s="86" t="str">
        <f>IF($C$9=0,"",C46/$C$9)</f>
        <v/>
      </c>
      <c r="E46" s="85">
        <f>'INPUT - to fill in'!Q136</f>
        <v>0</v>
      </c>
      <c r="F46" s="86" t="str">
        <f>IF($E$9=0,"",E46/$E$9)</f>
        <v/>
      </c>
      <c r="G46" s="85">
        <f>'INPUT - to fill in'!R136</f>
        <v>0</v>
      </c>
      <c r="H46" s="86" t="str">
        <f>IF($G$9=0,"",G46/$G$9)</f>
        <v/>
      </c>
      <c r="I46" s="20"/>
      <c r="W46" s="20"/>
      <c r="X46" s="20"/>
    </row>
    <row r="47" spans="2:24" ht="14.45" customHeight="1">
      <c r="B47" s="63"/>
      <c r="C47" s="32"/>
      <c r="D47" s="32"/>
      <c r="E47" s="32"/>
      <c r="F47" s="32"/>
      <c r="G47" s="32"/>
      <c r="H47" s="32"/>
      <c r="I47" s="20"/>
      <c r="J47" s="279" t="s">
        <v>307</v>
      </c>
      <c r="K47" s="280"/>
      <c r="L47" s="280"/>
      <c r="M47" s="280"/>
      <c r="N47" s="280"/>
      <c r="O47" s="280"/>
      <c r="P47" s="280"/>
      <c r="Q47" s="280"/>
      <c r="R47" s="280"/>
      <c r="S47" s="280"/>
      <c r="T47" s="280"/>
      <c r="U47" s="280"/>
      <c r="V47" s="280"/>
      <c r="W47" s="20"/>
      <c r="X47" s="20"/>
    </row>
    <row r="48" spans="2:24" ht="30">
      <c r="B48" s="195" t="s">
        <v>308</v>
      </c>
      <c r="C48" s="50">
        <f>C41-C43</f>
        <v>0</v>
      </c>
      <c r="D48" s="84" t="str">
        <f>IF($C$9=0,"",C48/$C$9)</f>
        <v/>
      </c>
      <c r="E48" s="50">
        <f>E41-E43</f>
        <v>0</v>
      </c>
      <c r="F48" s="84" t="str">
        <f>IF($E$9=0,"",E48/$E$9)</f>
        <v/>
      </c>
      <c r="G48" s="50">
        <f>G41-G43</f>
        <v>0</v>
      </c>
      <c r="H48" s="84" t="str">
        <f>IF($G$9=0,"",G48/$G$9)</f>
        <v/>
      </c>
      <c r="I48" s="20"/>
      <c r="J48" s="280"/>
      <c r="K48" s="280"/>
      <c r="L48" s="280"/>
      <c r="M48" s="280"/>
      <c r="N48" s="280"/>
      <c r="O48" s="280"/>
      <c r="P48" s="280"/>
      <c r="Q48" s="280"/>
      <c r="R48" s="280"/>
      <c r="S48" s="280"/>
      <c r="T48" s="280"/>
      <c r="U48" s="280"/>
      <c r="V48" s="280"/>
      <c r="W48" s="20"/>
      <c r="X48" s="20"/>
    </row>
    <row r="49" spans="2:24" ht="15.75">
      <c r="B49" s="73"/>
      <c r="C49" s="72"/>
      <c r="D49" s="72"/>
      <c r="E49" s="72"/>
      <c r="F49" s="72"/>
      <c r="G49" s="72"/>
      <c r="H49" s="72"/>
      <c r="I49" s="20"/>
      <c r="J49" s="193" t="s">
        <v>309</v>
      </c>
      <c r="K49" s="193" t="s">
        <v>310</v>
      </c>
      <c r="L49" s="193" t="s">
        <v>86</v>
      </c>
      <c r="M49" s="193" t="s">
        <v>87</v>
      </c>
      <c r="N49" s="193" t="s">
        <v>88</v>
      </c>
      <c r="O49" s="193" t="s">
        <v>89</v>
      </c>
      <c r="P49" s="193" t="s">
        <v>90</v>
      </c>
      <c r="Q49" s="193" t="s">
        <v>91</v>
      </c>
      <c r="R49" s="193" t="s">
        <v>92</v>
      </c>
      <c r="S49" s="193" t="s">
        <v>93</v>
      </c>
      <c r="T49" s="193" t="s">
        <v>94</v>
      </c>
      <c r="U49" s="193" t="s">
        <v>95</v>
      </c>
      <c r="V49" s="193" t="s">
        <v>96</v>
      </c>
      <c r="W49" s="20"/>
      <c r="X49" s="20"/>
    </row>
    <row r="50" spans="2:24">
      <c r="B50" s="70" t="s">
        <v>311</v>
      </c>
      <c r="C50" s="50">
        <f>'INPUT - to fill in'!H59</f>
        <v>0</v>
      </c>
      <c r="D50" s="84" t="str">
        <f>IF($C$9=0,"",C50/$C$9)</f>
        <v/>
      </c>
      <c r="E50" s="50">
        <f>'INPUT - to fill in'!I59</f>
        <v>0</v>
      </c>
      <c r="F50" s="84" t="str">
        <f>IF($E$9=0,"",E50/$E$9)</f>
        <v/>
      </c>
      <c r="G50" s="50">
        <f>'INPUT - to fill in'!J59</f>
        <v>0</v>
      </c>
      <c r="H50" s="84" t="str">
        <f>IF($G$9=0,"",G50/$G$9)</f>
        <v/>
      </c>
      <c r="I50" s="20"/>
      <c r="J50" s="65"/>
      <c r="K50" s="87"/>
      <c r="L50" s="87"/>
      <c r="M50" s="87"/>
      <c r="N50" s="87"/>
      <c r="O50" s="87"/>
      <c r="P50" s="88" t="s">
        <v>312</v>
      </c>
      <c r="Q50" s="87"/>
      <c r="R50" s="87"/>
      <c r="S50" s="87"/>
      <c r="T50" s="87"/>
      <c r="U50" s="87"/>
      <c r="V50" s="87"/>
      <c r="W50" s="20"/>
      <c r="X50" s="20"/>
    </row>
    <row r="51" spans="2:24">
      <c r="B51" s="73"/>
      <c r="C51" s="72"/>
      <c r="D51" s="72"/>
      <c r="E51" s="72"/>
      <c r="F51" s="72"/>
      <c r="G51" s="72"/>
      <c r="H51" s="72"/>
      <c r="I51" s="20"/>
      <c r="J51" s="65" t="s">
        <v>313</v>
      </c>
      <c r="K51" s="85">
        <f>'INPUT - to fill in'!G226</f>
        <v>0</v>
      </c>
      <c r="L51" s="85">
        <f>'INPUT - to fill in'!H226</f>
        <v>0</v>
      </c>
      <c r="M51" s="85">
        <f>'INPUT - to fill in'!I226</f>
        <v>0</v>
      </c>
      <c r="N51" s="85">
        <f>'INPUT - to fill in'!J226</f>
        <v>0</v>
      </c>
      <c r="O51" s="85">
        <f>'INPUT - to fill in'!K226</f>
        <v>0</v>
      </c>
      <c r="P51" s="85">
        <f>'INPUT - to fill in'!L226</f>
        <v>0</v>
      </c>
      <c r="Q51" s="85">
        <f>'INPUT - to fill in'!M226</f>
        <v>0</v>
      </c>
      <c r="R51" s="85">
        <f>'INPUT - to fill in'!N226</f>
        <v>0</v>
      </c>
      <c r="S51" s="85">
        <f>'INPUT - to fill in'!O226</f>
        <v>0</v>
      </c>
      <c r="T51" s="85">
        <f>'INPUT - to fill in'!P226</f>
        <v>0</v>
      </c>
      <c r="U51" s="85">
        <f>'INPUT - to fill in'!Q226</f>
        <v>0</v>
      </c>
      <c r="V51" s="85">
        <f>'INPUT - to fill in'!R226</f>
        <v>0</v>
      </c>
      <c r="W51" s="20"/>
      <c r="X51" s="20"/>
    </row>
    <row r="52" spans="2:24" ht="15" customHeight="1">
      <c r="B52" s="70" t="s">
        <v>314</v>
      </c>
      <c r="C52" s="50">
        <f>C48-C50</f>
        <v>0</v>
      </c>
      <c r="D52" s="84" t="str">
        <f>IF($C$9=0,"",C52/$C$9)</f>
        <v/>
      </c>
      <c r="E52" s="50">
        <f>E48-E50</f>
        <v>0</v>
      </c>
      <c r="F52" s="84" t="str">
        <f>IF($E$9=0,"",E52/$E$9)</f>
        <v/>
      </c>
      <c r="G52" s="50">
        <f>G48-G50</f>
        <v>0</v>
      </c>
      <c r="H52" s="84" t="str">
        <f>IF($G$9=0,"",G52/$G$9)</f>
        <v/>
      </c>
      <c r="I52" s="20"/>
      <c r="J52" s="65" t="s">
        <v>315</v>
      </c>
      <c r="K52" s="85">
        <f>'INPUT - to fill in'!C248+'INPUT - to fill in'!C249+'INPUT - to fill in'!C253</f>
        <v>0</v>
      </c>
      <c r="L52" s="85"/>
      <c r="M52" s="85"/>
      <c r="N52" s="85"/>
      <c r="O52" s="85"/>
      <c r="P52" s="85"/>
      <c r="Q52" s="85"/>
      <c r="R52" s="85"/>
      <c r="S52" s="85"/>
      <c r="T52" s="85"/>
      <c r="U52" s="85"/>
      <c r="V52" s="85"/>
      <c r="W52" s="20"/>
      <c r="X52" s="20"/>
    </row>
    <row r="53" spans="2:24" ht="15" customHeight="1">
      <c r="B53" s="73"/>
      <c r="C53" s="72"/>
      <c r="D53" s="72"/>
      <c r="E53" s="72"/>
      <c r="F53" s="72"/>
      <c r="G53" s="72"/>
      <c r="H53" s="72"/>
      <c r="I53" s="20"/>
      <c r="J53" s="65" t="s">
        <v>316</v>
      </c>
      <c r="K53" s="85">
        <f>'INPUT - to fill in'!C250</f>
        <v>0</v>
      </c>
      <c r="L53" s="85"/>
      <c r="M53" s="85"/>
      <c r="N53" s="85"/>
      <c r="O53" s="85"/>
      <c r="P53" s="85"/>
      <c r="Q53" s="85"/>
      <c r="R53" s="85"/>
      <c r="S53" s="85"/>
      <c r="T53" s="85"/>
      <c r="U53" s="85"/>
      <c r="V53" s="85"/>
      <c r="W53" s="20"/>
      <c r="X53" s="20"/>
    </row>
    <row r="54" spans="2:24">
      <c r="B54" s="70" t="s">
        <v>317</v>
      </c>
      <c r="C54" s="50">
        <f>'Loan Calculator'!H4</f>
        <v>0</v>
      </c>
      <c r="D54" s="84" t="str">
        <f>IF($C$9=0,"",C54/$C$9)</f>
        <v/>
      </c>
      <c r="E54" s="50">
        <f>'Loan Calculator'!H7</f>
        <v>0</v>
      </c>
      <c r="F54" s="84" t="str">
        <f>IF($E$9=0,"",E54/$E$9)</f>
        <v/>
      </c>
      <c r="G54" s="50">
        <f>'Loan Calculator'!H10</f>
        <v>0</v>
      </c>
      <c r="H54" s="84" t="str">
        <f>IF($G$9=0,"",G54/$G$9)</f>
        <v/>
      </c>
      <c r="I54" s="20"/>
      <c r="J54" s="73" t="s">
        <v>318</v>
      </c>
      <c r="K54" s="50">
        <f t="shared" ref="K54:V54" si="5">SUM(K51:K53)</f>
        <v>0</v>
      </c>
      <c r="L54" s="50">
        <f t="shared" si="5"/>
        <v>0</v>
      </c>
      <c r="M54" s="50">
        <f t="shared" si="5"/>
        <v>0</v>
      </c>
      <c r="N54" s="50">
        <f t="shared" si="5"/>
        <v>0</v>
      </c>
      <c r="O54" s="50">
        <f t="shared" si="5"/>
        <v>0</v>
      </c>
      <c r="P54" s="50">
        <f t="shared" si="5"/>
        <v>0</v>
      </c>
      <c r="Q54" s="50">
        <f t="shared" si="5"/>
        <v>0</v>
      </c>
      <c r="R54" s="50">
        <f t="shared" si="5"/>
        <v>0</v>
      </c>
      <c r="S54" s="50">
        <f t="shared" si="5"/>
        <v>0</v>
      </c>
      <c r="T54" s="50">
        <f t="shared" si="5"/>
        <v>0</v>
      </c>
      <c r="U54" s="50">
        <f t="shared" si="5"/>
        <v>0</v>
      </c>
      <c r="V54" s="50">
        <f t="shared" si="5"/>
        <v>0</v>
      </c>
      <c r="W54" s="20"/>
      <c r="X54" s="20"/>
    </row>
    <row r="55" spans="2:24">
      <c r="B55" s="73"/>
      <c r="C55" s="72"/>
      <c r="D55" s="72"/>
      <c r="E55" s="72"/>
      <c r="F55" s="72"/>
      <c r="G55" s="72"/>
      <c r="H55" s="72"/>
      <c r="I55" s="20"/>
      <c r="J55" s="65"/>
      <c r="K55" s="89"/>
      <c r="L55" s="89"/>
      <c r="M55" s="89"/>
      <c r="N55" s="89"/>
      <c r="O55" s="89"/>
      <c r="P55" s="90" t="s">
        <v>319</v>
      </c>
      <c r="Q55" s="89"/>
      <c r="R55" s="89"/>
      <c r="S55" s="89"/>
      <c r="T55" s="89"/>
      <c r="U55" s="89"/>
      <c r="V55" s="91"/>
      <c r="W55" s="20"/>
      <c r="X55" s="20"/>
    </row>
    <row r="56" spans="2:24">
      <c r="B56" s="70" t="s">
        <v>320</v>
      </c>
      <c r="C56" s="50">
        <f>C52-C54</f>
        <v>0</v>
      </c>
      <c r="D56" s="84" t="str">
        <f>IF($C$9=0,"",C56/$C$9)</f>
        <v/>
      </c>
      <c r="E56" s="50">
        <f t="shared" ref="E56:G56" si="6">E52-E54</f>
        <v>0</v>
      </c>
      <c r="F56" s="84" t="str">
        <f>IF($E$9=0,"",E56/$E$9)</f>
        <v/>
      </c>
      <c r="G56" s="50">
        <f t="shared" si="6"/>
        <v>0</v>
      </c>
      <c r="H56" s="84" t="str">
        <f>IF($G$9=0,"",G56/$G$9)</f>
        <v/>
      </c>
      <c r="I56" s="20"/>
      <c r="J56" s="65" t="s">
        <v>321</v>
      </c>
      <c r="K56" s="85">
        <f>'INPUT - to fill in'!G229</f>
        <v>0</v>
      </c>
      <c r="L56" s="85">
        <f>'INPUT - to fill in'!H229</f>
        <v>0</v>
      </c>
      <c r="M56" s="85">
        <f>'INPUT - to fill in'!I229</f>
        <v>0</v>
      </c>
      <c r="N56" s="85">
        <f>'INPUT - to fill in'!J229</f>
        <v>0</v>
      </c>
      <c r="O56" s="85">
        <f>'INPUT - to fill in'!K229</f>
        <v>0</v>
      </c>
      <c r="P56" s="85">
        <f>'INPUT - to fill in'!L229</f>
        <v>0</v>
      </c>
      <c r="Q56" s="85">
        <f>'INPUT - to fill in'!M229</f>
        <v>0</v>
      </c>
      <c r="R56" s="85">
        <f>'INPUT - to fill in'!N229</f>
        <v>0</v>
      </c>
      <c r="S56" s="85">
        <f>'INPUT - to fill in'!O229</f>
        <v>0</v>
      </c>
      <c r="T56" s="85">
        <f>'INPUT - to fill in'!P229</f>
        <v>0</v>
      </c>
      <c r="U56" s="85">
        <f>'INPUT - to fill in'!Q229</f>
        <v>0</v>
      </c>
      <c r="V56" s="85">
        <f>'INPUT - to fill in'!R229</f>
        <v>0</v>
      </c>
      <c r="W56" s="20"/>
      <c r="X56" s="20"/>
    </row>
    <row r="57" spans="2:24">
      <c r="B57" s="73"/>
      <c r="C57" s="72"/>
      <c r="D57" s="72"/>
      <c r="E57" s="72"/>
      <c r="F57" s="72"/>
      <c r="G57" s="72"/>
      <c r="H57" s="72"/>
      <c r="I57" s="20"/>
      <c r="J57" s="65" t="s">
        <v>322</v>
      </c>
      <c r="K57" s="85">
        <f>'INPUT - to fill in'!E121</f>
        <v>0</v>
      </c>
      <c r="L57" s="85">
        <f>'INPUT - to fill in'!F121</f>
        <v>0</v>
      </c>
      <c r="M57" s="85">
        <f>'INPUT - to fill in'!G121</f>
        <v>0</v>
      </c>
      <c r="N57" s="85">
        <f>'INPUT - to fill in'!H121</f>
        <v>0</v>
      </c>
      <c r="O57" s="85">
        <f>'INPUT - to fill in'!I121</f>
        <v>0</v>
      </c>
      <c r="P57" s="85">
        <f>'INPUT - to fill in'!J121</f>
        <v>0</v>
      </c>
      <c r="Q57" s="85">
        <f>'INPUT - to fill in'!K121</f>
        <v>0</v>
      </c>
      <c r="R57" s="85">
        <f>'INPUT - to fill in'!L121</f>
        <v>0</v>
      </c>
      <c r="S57" s="85">
        <f>'INPUT - to fill in'!M121</f>
        <v>0</v>
      </c>
      <c r="T57" s="85">
        <f>'INPUT - to fill in'!N121</f>
        <v>0</v>
      </c>
      <c r="U57" s="85">
        <f>'INPUT - to fill in'!O121</f>
        <v>0</v>
      </c>
      <c r="V57" s="85">
        <f>'INPUT - to fill in'!P121</f>
        <v>0</v>
      </c>
      <c r="W57" s="20"/>
      <c r="X57" s="20"/>
    </row>
    <row r="58" spans="2:24">
      <c r="B58" s="70" t="s">
        <v>323</v>
      </c>
      <c r="C58" s="30">
        <f>IFERROR((IF(C61&gt;C59,(C61+C60),(C60+C59))),0)</f>
        <v>0</v>
      </c>
      <c r="D58" s="84" t="str">
        <f>IF($C$9=0,"",C58/$C$9)</f>
        <v/>
      </c>
      <c r="E58" s="30">
        <f>IFERROR((IF(E61&gt;E59,(E61+E60),(E60+E59))),0)</f>
        <v>535</v>
      </c>
      <c r="F58" s="84" t="str">
        <f>IF($E$9=0,"",E58/$E$9)</f>
        <v/>
      </c>
      <c r="G58" s="30">
        <f>IFERROR((IF(G61&gt;G59,(G61+G60),(G60+G59))),0)</f>
        <v>535</v>
      </c>
      <c r="H58" s="84" t="str">
        <f>IF($G$9=0,"",G58/$G$9)</f>
        <v/>
      </c>
      <c r="I58" s="20"/>
      <c r="J58" s="65" t="s">
        <v>324</v>
      </c>
      <c r="K58" s="85">
        <f>'INPUT - to fill in'!D143</f>
        <v>0</v>
      </c>
      <c r="L58" s="85">
        <f>'INPUT - to fill in'!E143</f>
        <v>0</v>
      </c>
      <c r="M58" s="85">
        <f>'INPUT - to fill in'!F143</f>
        <v>0</v>
      </c>
      <c r="N58" s="85">
        <f>'INPUT - to fill in'!G143</f>
        <v>0</v>
      </c>
      <c r="O58" s="85">
        <f>'INPUT - to fill in'!H143</f>
        <v>0</v>
      </c>
      <c r="P58" s="85">
        <f>'INPUT - to fill in'!I143</f>
        <v>0</v>
      </c>
      <c r="Q58" s="85">
        <f>'INPUT - to fill in'!J143</f>
        <v>0</v>
      </c>
      <c r="R58" s="85">
        <f>'INPUT - to fill in'!K143</f>
        <v>0</v>
      </c>
      <c r="S58" s="85">
        <f>'INPUT - to fill in'!L143</f>
        <v>0</v>
      </c>
      <c r="T58" s="85">
        <f>'INPUT - to fill in'!M143</f>
        <v>0</v>
      </c>
      <c r="U58" s="85">
        <f>'INPUT - to fill in'!N143</f>
        <v>0</v>
      </c>
      <c r="V58" s="85">
        <f>'INPUT - to fill in'!O143</f>
        <v>0</v>
      </c>
      <c r="W58" s="20"/>
      <c r="X58" s="20"/>
    </row>
    <row r="59" spans="2:24">
      <c r="B59" s="63" t="s">
        <v>325</v>
      </c>
      <c r="C59" s="85">
        <f>IF(C56&lt;0,"",IF(C56&lt;'INPUT - to fill in'!$C$23,'OUTPUT - analysis'!C56*'INPUT - to fill in'!$C$22*(1+'INPUT - to fill in'!$C$24),'OUTPUT - analysis'!C56*'INPUT - to fill in'!$C$21*(1+'INPUT - to fill in'!$C$24)))</f>
        <v>0</v>
      </c>
      <c r="D59" s="117" t="str">
        <f>IF(C56&lt;1,"",C59/C56)</f>
        <v/>
      </c>
      <c r="E59" s="85">
        <f>IF(E56&lt;0,"",IF(E56&lt;'INPUT - to fill in'!$C$23,'OUTPUT - analysis'!E56*'INPUT - to fill in'!$C$22*(1+'INPUT - to fill in'!$C$24),'OUTPUT - analysis'!E56*'INPUT - to fill in'!$C$21*(1+'INPUT - to fill in'!$C$24)))</f>
        <v>0</v>
      </c>
      <c r="F59" s="117" t="str">
        <f>IF(E56&lt;1,"",E59/E56)</f>
        <v/>
      </c>
      <c r="G59" s="85">
        <f>IF(G56&lt;0,"",IF(G56&lt;'INPUT - to fill in'!$C$23,'OUTPUT - analysis'!G56*'INPUT - to fill in'!$C$22*(1+'INPUT - to fill in'!$C$24),'OUTPUT - analysis'!G56*'INPUT - to fill in'!$C$21*(1+'INPUT - to fill in'!$C$24)))</f>
        <v>0</v>
      </c>
      <c r="H59" s="117" t="str">
        <f>IF(G56&lt;1,"",G59/G56)</f>
        <v/>
      </c>
      <c r="I59" s="20"/>
      <c r="J59" s="65" t="s">
        <v>326</v>
      </c>
      <c r="K59" s="85">
        <f>IF('INPUT - to fill in'!C239&lt;0,0,'INPUT - to fill in'!C239)</f>
        <v>0</v>
      </c>
      <c r="L59" s="85">
        <f>IF('INPUT - to fill in'!D239&lt;0,0,'INPUT - to fill in'!D239)</f>
        <v>0</v>
      </c>
      <c r="M59" s="85">
        <f>IF('INPUT - to fill in'!E239&lt;0,0,'INPUT - to fill in'!E239)</f>
        <v>0</v>
      </c>
      <c r="N59" s="85">
        <f>IF('INPUT - to fill in'!F239&lt;0,0,'INPUT - to fill in'!F239)</f>
        <v>0</v>
      </c>
      <c r="O59" s="85">
        <f>IF('INPUT - to fill in'!G239&lt;0,0,'INPUT - to fill in'!G239)</f>
        <v>0</v>
      </c>
      <c r="P59" s="85">
        <f>IF('INPUT - to fill in'!H239&lt;0,0,'INPUT - to fill in'!H239)</f>
        <v>0</v>
      </c>
      <c r="Q59" s="85">
        <f>IF('INPUT - to fill in'!I239&lt;0,0,'INPUT - to fill in'!I239)</f>
        <v>0</v>
      </c>
      <c r="R59" s="85">
        <f>IF('INPUT - to fill in'!J239&lt;0,0,'INPUT - to fill in'!J239)</f>
        <v>0</v>
      </c>
      <c r="S59" s="85">
        <f>IF('INPUT - to fill in'!K239&lt;0,0,'INPUT - to fill in'!K239)</f>
        <v>0</v>
      </c>
      <c r="T59" s="85">
        <f>IF('INPUT - to fill in'!L239&lt;0,0,'INPUT - to fill in'!L239)</f>
        <v>0</v>
      </c>
      <c r="U59" s="85">
        <f>IF('INPUT - to fill in'!M239&lt;0,0,'INPUT - to fill in'!M239)</f>
        <v>0</v>
      </c>
      <c r="V59" s="85">
        <f>IF('INPUT - to fill in'!N239&lt;0,0,'INPUT - to fill in'!N239)</f>
        <v>0</v>
      </c>
      <c r="W59" s="20"/>
      <c r="X59" s="20"/>
    </row>
    <row r="60" spans="2:24">
      <c r="B60" s="63" t="s">
        <v>327</v>
      </c>
      <c r="C60" s="85">
        <f>IFERROR(IF(C56&gt;'INPUT - to fill in'!C20,(C56-'INPUT - to fill in'!C20)*'OUTPUT - analysis'!D60,0),0)</f>
        <v>0</v>
      </c>
      <c r="D60" s="117" t="str">
        <f>'INPUT - to fill in'!C19</f>
        <v/>
      </c>
      <c r="E60" s="85">
        <f>IFERROR(IF(E56&gt;'INPUT - to fill in'!E20,(E56-'INPUT - to fill in'!E20)*'OUTPUT - analysis'!F60,0),0)</f>
        <v>0</v>
      </c>
      <c r="F60" s="117" t="str">
        <f>'INPUT - to fill in'!C19</f>
        <v/>
      </c>
      <c r="G60" s="85">
        <f>IFERROR(IF(G56&gt;'INPUT - to fill in'!G20,(G56-'INPUT - to fill in'!G20)*'OUTPUT - analysis'!H60,0),0)</f>
        <v>0</v>
      </c>
      <c r="H60" s="117" t="str">
        <f>'INPUT - to fill in'!C19</f>
        <v/>
      </c>
      <c r="I60" s="20"/>
      <c r="J60" s="65" t="s">
        <v>328</v>
      </c>
      <c r="K60" s="85">
        <f>'INPUT - to fill in'!F59</f>
        <v>0</v>
      </c>
      <c r="L60" s="85"/>
      <c r="M60" s="85"/>
      <c r="N60" s="85"/>
      <c r="O60" s="85"/>
      <c r="P60" s="85"/>
      <c r="Q60" s="85"/>
      <c r="R60" s="85"/>
      <c r="S60" s="85"/>
      <c r="T60" s="85"/>
      <c r="U60" s="85"/>
      <c r="V60" s="85"/>
      <c r="W60" s="20"/>
      <c r="X60" s="20"/>
    </row>
    <row r="61" spans="2:24">
      <c r="B61" s="63" t="s">
        <v>329</v>
      </c>
      <c r="C61" s="85"/>
      <c r="D61" s="86" t="str">
        <f>IF($C$9=0,"",C61/$C$9)</f>
        <v/>
      </c>
      <c r="E61" s="85">
        <v>535</v>
      </c>
      <c r="F61" s="86" t="str">
        <f>IF($E$9=0,"",E61/$E$9)</f>
        <v/>
      </c>
      <c r="G61" s="85">
        <v>535</v>
      </c>
      <c r="H61" s="86" t="str">
        <f>IF($G$9=0,"",G61/$G$9)</f>
        <v/>
      </c>
      <c r="I61" s="20"/>
      <c r="J61" s="65" t="s">
        <v>330</v>
      </c>
      <c r="K61" s="85" t="str">
        <f>'Loan Calculator'!E13</f>
        <v/>
      </c>
      <c r="L61" s="85" t="str">
        <f>'Loan Calculator'!E14</f>
        <v/>
      </c>
      <c r="M61" s="85" t="str">
        <f>'Loan Calculator'!E15</f>
        <v/>
      </c>
      <c r="N61" s="85" t="str">
        <f>'Loan Calculator'!E16</f>
        <v/>
      </c>
      <c r="O61" s="85" t="str">
        <f>'Loan Calculator'!E17</f>
        <v/>
      </c>
      <c r="P61" s="85" t="str">
        <f>'Loan Calculator'!E18</f>
        <v/>
      </c>
      <c r="Q61" s="85" t="str">
        <f>'Loan Calculator'!E19</f>
        <v/>
      </c>
      <c r="R61" s="85" t="str">
        <f>'Loan Calculator'!E20</f>
        <v/>
      </c>
      <c r="S61" s="85" t="str">
        <f>'Loan Calculator'!E21</f>
        <v/>
      </c>
      <c r="T61" s="85" t="str">
        <f>'Loan Calculator'!E22</f>
        <v/>
      </c>
      <c r="U61" s="85" t="str">
        <f>'Loan Calculator'!E23</f>
        <v/>
      </c>
      <c r="V61" s="85" t="str">
        <f>'Loan Calculator'!E24</f>
        <v/>
      </c>
      <c r="W61" s="20"/>
      <c r="X61" s="20"/>
    </row>
    <row r="62" spans="2:24">
      <c r="B62" s="282" t="str">
        <f>IF('INPUT - to fill in'!C15=DATA!A49,DATA!A23,"")</f>
        <v>Please note! Please fill in your registration commune in cell C15 of the INPUT sheet.</v>
      </c>
      <c r="C62" s="282"/>
      <c r="D62" s="282"/>
      <c r="E62" s="282"/>
      <c r="F62" s="282"/>
      <c r="G62" s="282"/>
      <c r="H62" s="282"/>
      <c r="I62" s="20"/>
      <c r="J62" s="73" t="s">
        <v>331</v>
      </c>
      <c r="K62" s="50">
        <f>SUM(K56:K61)</f>
        <v>0</v>
      </c>
      <c r="L62" s="50">
        <f t="shared" ref="L62:V62" si="7">SUM(L56:L61)</f>
        <v>0</v>
      </c>
      <c r="M62" s="50">
        <f t="shared" si="7"/>
        <v>0</v>
      </c>
      <c r="N62" s="50">
        <f t="shared" si="7"/>
        <v>0</v>
      </c>
      <c r="O62" s="50">
        <f t="shared" si="7"/>
        <v>0</v>
      </c>
      <c r="P62" s="50">
        <f t="shared" si="7"/>
        <v>0</v>
      </c>
      <c r="Q62" s="50">
        <f t="shared" si="7"/>
        <v>0</v>
      </c>
      <c r="R62" s="50">
        <f t="shared" si="7"/>
        <v>0</v>
      </c>
      <c r="S62" s="50">
        <f t="shared" si="7"/>
        <v>0</v>
      </c>
      <c r="T62" s="50">
        <f t="shared" si="7"/>
        <v>0</v>
      </c>
      <c r="U62" s="50">
        <f t="shared" si="7"/>
        <v>0</v>
      </c>
      <c r="V62" s="50">
        <f t="shared" si="7"/>
        <v>0</v>
      </c>
      <c r="W62" s="20"/>
      <c r="X62" s="20"/>
    </row>
    <row r="63" spans="2:24">
      <c r="B63" s="70" t="s">
        <v>332</v>
      </c>
      <c r="C63" s="50">
        <f>C56-C58</f>
        <v>0</v>
      </c>
      <c r="D63" s="84" t="str">
        <f>IF($C$9=0,"",C63/$C$9)</f>
        <v/>
      </c>
      <c r="E63" s="50">
        <f>E56-E58</f>
        <v>-535</v>
      </c>
      <c r="F63" s="84" t="str">
        <f>IF($E$9=0,"",E63/$E$9)</f>
        <v/>
      </c>
      <c r="G63" s="50">
        <f>G56-G58</f>
        <v>-535</v>
      </c>
      <c r="H63" s="84" t="str">
        <f>IF($G$9=0,"",G63/$G$9)</f>
        <v/>
      </c>
      <c r="I63" s="20"/>
      <c r="J63" s="73"/>
      <c r="K63" s="89"/>
      <c r="L63" s="89"/>
      <c r="M63" s="89"/>
      <c r="N63" s="89"/>
      <c r="O63" s="89"/>
      <c r="P63" s="90" t="s">
        <v>333</v>
      </c>
      <c r="Q63" s="89"/>
      <c r="R63" s="89"/>
      <c r="S63" s="89"/>
      <c r="T63" s="89"/>
      <c r="U63" s="89"/>
      <c r="V63" s="91"/>
      <c r="W63" s="20"/>
      <c r="X63" s="20"/>
    </row>
    <row r="64" spans="2:24">
      <c r="B64" s="73"/>
      <c r="C64" s="72"/>
      <c r="D64" s="72"/>
      <c r="E64" s="72"/>
      <c r="F64" s="185" t="str">
        <f>IF($E$9=0,"",E64/$E$9)</f>
        <v/>
      </c>
      <c r="G64" s="72"/>
      <c r="H64" s="72"/>
      <c r="I64" s="20"/>
      <c r="J64" s="73" t="s">
        <v>334</v>
      </c>
      <c r="K64" s="50">
        <f>K54-K62</f>
        <v>0</v>
      </c>
      <c r="L64" s="50">
        <f t="shared" ref="L64:V64" si="8">L54-L62</f>
        <v>0</v>
      </c>
      <c r="M64" s="50">
        <f t="shared" si="8"/>
        <v>0</v>
      </c>
      <c r="N64" s="50">
        <f t="shared" si="8"/>
        <v>0</v>
      </c>
      <c r="O64" s="50">
        <f t="shared" si="8"/>
        <v>0</v>
      </c>
      <c r="P64" s="50">
        <f t="shared" si="8"/>
        <v>0</v>
      </c>
      <c r="Q64" s="50">
        <f t="shared" si="8"/>
        <v>0</v>
      </c>
      <c r="R64" s="50">
        <f t="shared" si="8"/>
        <v>0</v>
      </c>
      <c r="S64" s="50">
        <f t="shared" si="8"/>
        <v>0</v>
      </c>
      <c r="T64" s="50">
        <f t="shared" si="8"/>
        <v>0</v>
      </c>
      <c r="U64" s="50">
        <f t="shared" si="8"/>
        <v>0</v>
      </c>
      <c r="V64" s="50">
        <f t="shared" si="8"/>
        <v>0</v>
      </c>
      <c r="W64" s="20"/>
      <c r="X64" s="20"/>
    </row>
    <row r="65" spans="2:24">
      <c r="B65" s="70" t="s">
        <v>335</v>
      </c>
      <c r="C65" s="50">
        <f>C63+C50</f>
        <v>0</v>
      </c>
      <c r="D65" s="84" t="str">
        <f>IF($C$9=0,"",C65/$C$9)</f>
        <v/>
      </c>
      <c r="E65" s="50">
        <f>E63+E50</f>
        <v>-535</v>
      </c>
      <c r="F65" s="84" t="str">
        <f>IF($E$9=0,"",E65/$E$9)</f>
        <v/>
      </c>
      <c r="G65" s="50">
        <f>G63+G50</f>
        <v>-535</v>
      </c>
      <c r="H65" s="84" t="str">
        <f>IF($G$9=0,"",G65/$G$9)</f>
        <v/>
      </c>
      <c r="I65" s="20"/>
      <c r="J65" s="73" t="s">
        <v>336</v>
      </c>
      <c r="K65" s="50">
        <f>K64</f>
        <v>0</v>
      </c>
      <c r="L65" s="50">
        <f>K65+L64</f>
        <v>0</v>
      </c>
      <c r="M65" s="50">
        <f t="shared" ref="M65:V65" si="9">L65+M64</f>
        <v>0</v>
      </c>
      <c r="N65" s="50">
        <f t="shared" si="9"/>
        <v>0</v>
      </c>
      <c r="O65" s="50">
        <f>N65+O64</f>
        <v>0</v>
      </c>
      <c r="P65" s="50">
        <f t="shared" si="9"/>
        <v>0</v>
      </c>
      <c r="Q65" s="50">
        <f t="shared" si="9"/>
        <v>0</v>
      </c>
      <c r="R65" s="50">
        <f t="shared" si="9"/>
        <v>0</v>
      </c>
      <c r="S65" s="50">
        <f t="shared" si="9"/>
        <v>0</v>
      </c>
      <c r="T65" s="50">
        <f t="shared" si="9"/>
        <v>0</v>
      </c>
      <c r="U65" s="50">
        <f t="shared" si="9"/>
        <v>0</v>
      </c>
      <c r="V65" s="50">
        <f t="shared" si="9"/>
        <v>0</v>
      </c>
      <c r="W65" s="20"/>
      <c r="X65" s="20"/>
    </row>
    <row r="74" spans="2:24" s="81" customFormat="1" ht="14.45" customHeight="1">
      <c r="B74" s="279" t="s">
        <v>337</v>
      </c>
      <c r="C74" s="279"/>
      <c r="D74" s="279"/>
      <c r="E74" s="279"/>
      <c r="F74" s="279"/>
      <c r="G74" s="279"/>
      <c r="H74" s="279"/>
      <c r="I74" s="279"/>
      <c r="J74" s="279"/>
      <c r="K74" s="135"/>
      <c r="M74" s="279" t="s">
        <v>338</v>
      </c>
      <c r="N74" s="279"/>
      <c r="O74" s="279"/>
      <c r="P74" s="279"/>
      <c r="Q74" s="279"/>
      <c r="R74" s="279"/>
      <c r="S74" s="279"/>
      <c r="T74" s="279"/>
      <c r="U74" s="279"/>
      <c r="V74" s="279"/>
    </row>
    <row r="75" spans="2:24" ht="14.45" customHeight="1">
      <c r="B75" s="279"/>
      <c r="C75" s="279"/>
      <c r="D75" s="279"/>
      <c r="E75" s="279"/>
      <c r="F75" s="279"/>
      <c r="G75" s="279"/>
      <c r="H75" s="279"/>
      <c r="I75" s="279"/>
      <c r="J75" s="279"/>
      <c r="K75" s="135"/>
      <c r="M75" s="279"/>
      <c r="N75" s="279"/>
      <c r="O75" s="279"/>
      <c r="P75" s="279"/>
      <c r="Q75" s="279"/>
      <c r="R75" s="279"/>
      <c r="S75" s="279"/>
      <c r="T75" s="279"/>
      <c r="U75" s="279"/>
      <c r="V75" s="279"/>
    </row>
    <row r="76" spans="2:24" ht="29.1" customHeight="1">
      <c r="B76" s="279"/>
      <c r="C76" s="279"/>
      <c r="D76" s="279"/>
      <c r="E76" s="279"/>
      <c r="F76" s="279"/>
      <c r="G76" s="279"/>
      <c r="H76" s="279"/>
      <c r="I76" s="279"/>
      <c r="J76" s="279"/>
      <c r="K76" s="135"/>
      <c r="M76" s="279"/>
      <c r="N76" s="279"/>
      <c r="O76" s="279"/>
      <c r="P76" s="279"/>
      <c r="Q76" s="279"/>
      <c r="R76" s="279"/>
      <c r="S76" s="279"/>
      <c r="T76" s="279"/>
      <c r="U76" s="279"/>
      <c r="V76" s="279"/>
    </row>
    <row r="77" spans="2:24">
      <c r="K77" s="81"/>
    </row>
    <row r="78" spans="2:24" ht="14.45" customHeight="1">
      <c r="B78" s="284" t="s">
        <v>339</v>
      </c>
      <c r="C78" s="284"/>
      <c r="D78" s="284"/>
      <c r="E78" s="284"/>
      <c r="F78" s="284"/>
      <c r="G78" s="284"/>
      <c r="H78" s="284"/>
      <c r="I78" s="284"/>
      <c r="J78" s="284"/>
      <c r="M78" s="284" t="s">
        <v>340</v>
      </c>
      <c r="N78" s="284"/>
      <c r="O78" s="284"/>
      <c r="P78" s="284"/>
      <c r="Q78" s="284"/>
      <c r="R78" s="284"/>
      <c r="S78" s="284"/>
      <c r="T78" s="284"/>
      <c r="U78" s="284"/>
    </row>
    <row r="79" spans="2:24" ht="14.45" customHeight="1">
      <c r="B79" s="284"/>
      <c r="C79" s="284"/>
      <c r="D79" s="284"/>
      <c r="E79" s="284"/>
      <c r="F79" s="284"/>
      <c r="G79" s="284"/>
      <c r="H79" s="284"/>
      <c r="I79" s="284"/>
      <c r="J79" s="284"/>
      <c r="L79" s="137"/>
      <c r="M79" s="284"/>
      <c r="N79" s="284"/>
      <c r="O79" s="284"/>
      <c r="P79" s="284"/>
      <c r="Q79" s="284"/>
      <c r="R79" s="284"/>
      <c r="S79" s="284"/>
      <c r="T79" s="284"/>
      <c r="U79" s="284"/>
      <c r="V79" s="284"/>
    </row>
    <row r="80" spans="2:24" ht="14.45" customHeight="1">
      <c r="B80" s="284"/>
      <c r="C80" s="284"/>
      <c r="D80" s="284"/>
      <c r="E80" s="284"/>
      <c r="F80" s="284"/>
      <c r="G80" s="284"/>
      <c r="H80" s="284"/>
      <c r="I80" s="284"/>
      <c r="J80" s="284"/>
      <c r="L80" s="137"/>
      <c r="M80" s="284"/>
      <c r="N80" s="284"/>
      <c r="O80" s="284"/>
      <c r="P80" s="284"/>
      <c r="Q80" s="284"/>
      <c r="R80" s="284"/>
      <c r="S80" s="284"/>
      <c r="T80" s="284"/>
      <c r="U80" s="284"/>
      <c r="V80" s="284"/>
    </row>
    <row r="81" spans="1:22">
      <c r="L81" s="137"/>
    </row>
    <row r="82" spans="1:22" ht="14.45" customHeight="1">
      <c r="A82" s="137"/>
      <c r="B82" s="136"/>
      <c r="C82" s="136"/>
      <c r="D82" s="136"/>
      <c r="E82" s="136"/>
      <c r="F82" s="136"/>
      <c r="G82" s="136"/>
      <c r="H82" s="136"/>
      <c r="I82" s="136"/>
      <c r="J82" s="136"/>
      <c r="L82" s="137"/>
    </row>
    <row r="83" spans="1:22" ht="15.6" customHeight="1">
      <c r="A83" s="137" t="str">
        <f>IF(B83&lt;&gt;"","1","")</f>
        <v>1</v>
      </c>
      <c r="B83" s="283" t="str">
        <f>IF(DATA!B3&lt;&gt;"",DATA!B3,"")</f>
        <v>Your municipal business tax is 0 because your profit before tax is less than €17,500.</v>
      </c>
      <c r="C83" s="283"/>
      <c r="D83" s="283"/>
      <c r="E83" s="283"/>
      <c r="F83" s="283"/>
      <c r="G83" s="283"/>
      <c r="H83" s="283"/>
      <c r="I83" s="283"/>
      <c r="J83" s="283"/>
      <c r="L83" s="274" t="str">
        <f>IF(M83&lt;&gt;"","1","")</f>
        <v/>
      </c>
      <c r="M83" s="283" t="str">
        <f>IF(DATA!H3&lt;&gt;"",DATA!H3,"")</f>
        <v/>
      </c>
      <c r="N83" s="283"/>
      <c r="O83" s="283"/>
      <c r="P83" s="283"/>
      <c r="Q83" s="283"/>
      <c r="R83" s="283"/>
      <c r="S83" s="283"/>
      <c r="T83" s="283"/>
      <c r="U83" s="283"/>
      <c r="V83" s="283"/>
    </row>
    <row r="84" spans="1:22">
      <c r="A84" s="137"/>
      <c r="B84" s="283"/>
      <c r="C84" s="283"/>
      <c r="D84" s="283"/>
      <c r="E84" s="283"/>
      <c r="F84" s="283"/>
      <c r="G84" s="283"/>
      <c r="H84" s="283"/>
      <c r="I84" s="283"/>
      <c r="J84" s="283"/>
      <c r="L84" s="274"/>
      <c r="M84" s="283"/>
      <c r="N84" s="283"/>
      <c r="O84" s="283"/>
      <c r="P84" s="283"/>
      <c r="Q84" s="283"/>
      <c r="R84" s="283"/>
      <c r="S84" s="283"/>
      <c r="T84" s="283"/>
      <c r="U84" s="283"/>
      <c r="V84" s="283"/>
    </row>
    <row r="85" spans="1:22">
      <c r="A85" s="137"/>
      <c r="B85" s="136"/>
      <c r="C85" s="136"/>
      <c r="D85" s="136"/>
      <c r="E85" s="136"/>
      <c r="F85" s="136"/>
      <c r="G85" s="136"/>
      <c r="H85" s="136"/>
      <c r="I85" s="136"/>
      <c r="J85" s="136"/>
    </row>
    <row r="86" spans="1:22">
      <c r="A86" s="274" t="str">
        <f>IF(B86&lt;&gt;"","2","")</f>
        <v>2</v>
      </c>
      <c r="B86" s="275" t="str">
        <f>IF(DATA!B4&lt;&gt;"",DATA!B4,"")</f>
        <v>Your corporate income tax (CIT/IRC) is 14.98% because your profit is less than €175,000.</v>
      </c>
      <c r="C86" s="275"/>
      <c r="D86" s="275"/>
      <c r="E86" s="275"/>
      <c r="F86" s="275"/>
      <c r="G86" s="275"/>
      <c r="H86" s="275"/>
      <c r="I86" s="275"/>
      <c r="J86" s="275"/>
      <c r="L86" s="274" t="str">
        <f>IF(M86&lt;&gt;"","2","")</f>
        <v/>
      </c>
      <c r="M86" s="283" t="str">
        <f>IF(DATA!H4&lt;&gt;"",DATA!H4,"")</f>
        <v/>
      </c>
      <c r="N86" s="283"/>
      <c r="O86" s="283"/>
      <c r="P86" s="283"/>
      <c r="Q86" s="283"/>
      <c r="R86" s="283"/>
      <c r="S86" s="283"/>
      <c r="T86" s="283"/>
      <c r="U86" s="283"/>
      <c r="V86" s="283"/>
    </row>
    <row r="87" spans="1:22">
      <c r="A87" s="274"/>
      <c r="B87" s="275"/>
      <c r="C87" s="275"/>
      <c r="D87" s="275"/>
      <c r="E87" s="275"/>
      <c r="F87" s="275"/>
      <c r="G87" s="275"/>
      <c r="H87" s="275"/>
      <c r="I87" s="275"/>
      <c r="J87" s="275"/>
      <c r="L87" s="274"/>
      <c r="M87" s="283"/>
      <c r="N87" s="283"/>
      <c r="O87" s="283"/>
      <c r="P87" s="283"/>
      <c r="Q87" s="283"/>
      <c r="R87" s="283"/>
      <c r="S87" s="283"/>
      <c r="T87" s="283"/>
      <c r="U87" s="283"/>
      <c r="V87" s="283"/>
    </row>
    <row r="88" spans="1:22">
      <c r="A88" s="137"/>
      <c r="B88" s="136"/>
      <c r="C88" s="136"/>
      <c r="D88" s="136"/>
      <c r="E88" s="136"/>
      <c r="F88" s="136"/>
      <c r="G88" s="136"/>
      <c r="H88" s="136"/>
      <c r="I88" s="136"/>
      <c r="J88" s="136"/>
      <c r="L88" s="137"/>
      <c r="M88" s="167"/>
      <c r="N88" s="167"/>
      <c r="O88" s="167"/>
      <c r="P88" s="167"/>
      <c r="Q88" s="167"/>
      <c r="R88" s="167"/>
      <c r="S88" s="167"/>
      <c r="T88" s="167"/>
      <c r="U88" s="167"/>
      <c r="V88" s="167"/>
    </row>
    <row r="89" spans="1:22">
      <c r="A89" s="274" t="str">
        <f>IF(B89&lt;&gt;"","3","")</f>
        <v>3</v>
      </c>
      <c r="B89" s="275" t="str">
        <f>IF(DATA!B5&lt;&gt;"",DATA!B5,"")</f>
        <v xml:space="preserve">If your turnover is less than €112,000, you have to pay and declare VAT on an annual basis. If this is the case, make sure you manage your VAT properly so that you have the funds to pay the collected VAT to the AED. </v>
      </c>
      <c r="C89" s="275"/>
      <c r="D89" s="275"/>
      <c r="E89" s="275"/>
      <c r="F89" s="275"/>
      <c r="G89" s="275"/>
      <c r="H89" s="275"/>
      <c r="I89" s="275"/>
      <c r="J89" s="275"/>
      <c r="L89" s="274" t="str">
        <f>IF(M89&lt;&gt;"","3","")</f>
        <v/>
      </c>
      <c r="M89" s="276" t="str">
        <f>IF(DATA!H5&lt;&gt;"",DATA!H5,"")</f>
        <v/>
      </c>
      <c r="N89" s="276"/>
      <c r="O89" s="276"/>
      <c r="P89" s="276"/>
      <c r="Q89" s="276"/>
      <c r="R89" s="276"/>
      <c r="S89" s="276"/>
      <c r="T89" s="276"/>
      <c r="U89" s="276"/>
      <c r="V89" s="276"/>
    </row>
    <row r="90" spans="1:22">
      <c r="A90" s="274"/>
      <c r="B90" s="275"/>
      <c r="C90" s="275"/>
      <c r="D90" s="275"/>
      <c r="E90" s="275"/>
      <c r="F90" s="275"/>
      <c r="G90" s="275"/>
      <c r="H90" s="275"/>
      <c r="I90" s="275"/>
      <c r="J90" s="275"/>
      <c r="L90" s="274"/>
      <c r="M90" s="276"/>
      <c r="N90" s="276"/>
      <c r="O90" s="276"/>
      <c r="P90" s="276"/>
      <c r="Q90" s="276"/>
      <c r="R90" s="276"/>
      <c r="S90" s="276"/>
      <c r="T90" s="276"/>
      <c r="U90" s="276"/>
      <c r="V90" s="276"/>
    </row>
    <row r="91" spans="1:22">
      <c r="A91" s="137"/>
      <c r="B91" s="136"/>
      <c r="C91" s="136"/>
      <c r="D91" s="136"/>
      <c r="E91" s="136"/>
      <c r="F91" s="136"/>
      <c r="G91" s="136"/>
      <c r="H91" s="136"/>
      <c r="I91" s="136"/>
      <c r="J91" s="136"/>
      <c r="L91" s="137"/>
      <c r="M91" s="167"/>
      <c r="N91" s="167"/>
      <c r="O91" s="167"/>
      <c r="P91" s="167"/>
      <c r="Q91" s="167"/>
      <c r="R91" s="167"/>
      <c r="S91" s="167"/>
      <c r="T91" s="167"/>
      <c r="U91" s="167"/>
      <c r="V91" s="167"/>
    </row>
    <row r="92" spans="1:22">
      <c r="A92" s="274" t="str">
        <f>IF(B92&lt;&gt;"","4","")</f>
        <v/>
      </c>
      <c r="B92" s="275" t="str">
        <f>IF(DATA!B6&lt;&gt;"",DATA!B6,"")</f>
        <v/>
      </c>
      <c r="C92" s="275"/>
      <c r="D92" s="275"/>
      <c r="E92" s="275"/>
      <c r="F92" s="275"/>
      <c r="G92" s="275"/>
      <c r="H92" s="275"/>
      <c r="I92" s="275"/>
      <c r="J92" s="275"/>
      <c r="L92" s="274" t="str">
        <f>IF(M92&lt;&gt;"","4","")</f>
        <v/>
      </c>
      <c r="M92" s="276" t="str">
        <f>IF(DATA!H6&lt;&gt;"",DATA!H6,"")</f>
        <v/>
      </c>
      <c r="N92" s="276"/>
      <c r="O92" s="276"/>
      <c r="P92" s="276"/>
      <c r="Q92" s="276"/>
      <c r="R92" s="276"/>
      <c r="S92" s="276"/>
      <c r="T92" s="276"/>
      <c r="U92" s="276"/>
      <c r="V92" s="276"/>
    </row>
    <row r="93" spans="1:22">
      <c r="A93" s="274"/>
      <c r="B93" s="275"/>
      <c r="C93" s="275"/>
      <c r="D93" s="275"/>
      <c r="E93" s="275"/>
      <c r="F93" s="275"/>
      <c r="G93" s="275"/>
      <c r="H93" s="275"/>
      <c r="I93" s="275"/>
      <c r="J93" s="275"/>
      <c r="L93" s="274"/>
      <c r="M93" s="276"/>
      <c r="N93" s="276"/>
      <c r="O93" s="276"/>
      <c r="P93" s="276"/>
      <c r="Q93" s="276"/>
      <c r="R93" s="276"/>
      <c r="S93" s="276"/>
      <c r="T93" s="276"/>
      <c r="U93" s="276"/>
      <c r="V93" s="276"/>
    </row>
    <row r="94" spans="1:22">
      <c r="A94" s="137"/>
      <c r="B94" s="136"/>
      <c r="C94" s="136"/>
      <c r="D94" s="136"/>
      <c r="E94" s="136"/>
      <c r="F94" s="136"/>
      <c r="G94" s="136"/>
      <c r="H94" s="136"/>
      <c r="I94" s="136"/>
      <c r="J94" s="136"/>
      <c r="L94" s="137"/>
    </row>
    <row r="95" spans="1:22">
      <c r="A95" s="274" t="str">
        <f>IF(B95&lt;&gt;"","5","")</f>
        <v/>
      </c>
      <c r="B95" s="275" t="str">
        <f>IF(DATA!B7&lt;&gt;"",DATA!B7,"")</f>
        <v/>
      </c>
      <c r="C95" s="275"/>
      <c r="D95" s="275"/>
      <c r="E95" s="275"/>
      <c r="F95" s="275"/>
      <c r="G95" s="275"/>
      <c r="H95" s="275"/>
      <c r="I95" s="275"/>
      <c r="J95" s="275"/>
      <c r="L95" s="137"/>
    </row>
    <row r="96" spans="1:22">
      <c r="A96" s="274"/>
      <c r="B96" s="275"/>
      <c r="C96" s="275"/>
      <c r="D96" s="275"/>
      <c r="E96" s="275"/>
      <c r="F96" s="275"/>
      <c r="G96" s="275"/>
      <c r="H96" s="275"/>
      <c r="I96" s="275"/>
      <c r="J96" s="275"/>
      <c r="L96" s="137"/>
    </row>
    <row r="97" spans="1:12">
      <c r="A97" s="137"/>
      <c r="L97" s="137"/>
    </row>
    <row r="98" spans="1:12">
      <c r="A98" s="274" t="str">
        <f>IF(B98&lt;&gt;"","6","")</f>
        <v/>
      </c>
      <c r="B98" s="275" t="str">
        <f>IF(DATA!B8&lt;&gt;"",DATA!B8,"")</f>
        <v/>
      </c>
      <c r="C98" s="275"/>
      <c r="D98" s="275"/>
      <c r="E98" s="275"/>
      <c r="F98" s="275"/>
      <c r="G98" s="275"/>
      <c r="H98" s="275"/>
      <c r="I98" s="275"/>
      <c r="J98" s="275"/>
    </row>
    <row r="99" spans="1:12">
      <c r="A99" s="274"/>
      <c r="B99" s="275"/>
      <c r="C99" s="275"/>
      <c r="D99" s="275"/>
      <c r="E99" s="275"/>
      <c r="F99" s="275"/>
      <c r="G99" s="275"/>
      <c r="H99" s="275"/>
      <c r="I99" s="275"/>
      <c r="J99" s="275"/>
    </row>
    <row r="100" spans="1:12">
      <c r="A100" s="137"/>
    </row>
    <row r="101" spans="1:12">
      <c r="A101" s="278" t="str">
        <f>IF(B101&lt;&gt;"","7","")</f>
        <v/>
      </c>
      <c r="B101" s="275" t="str">
        <f>IF(DATA!B9&lt;&gt;"",DATA!B9,"")</f>
        <v/>
      </c>
      <c r="C101" s="275"/>
      <c r="D101" s="275"/>
      <c r="E101" s="275"/>
      <c r="F101" s="275"/>
      <c r="G101" s="275"/>
      <c r="H101" s="275"/>
      <c r="I101" s="275"/>
      <c r="J101" s="275"/>
    </row>
    <row r="102" spans="1:12">
      <c r="A102" s="278"/>
      <c r="B102" s="275"/>
      <c r="C102" s="275"/>
      <c r="D102" s="275"/>
      <c r="E102" s="275"/>
      <c r="F102" s="275"/>
      <c r="G102" s="275"/>
      <c r="H102" s="275"/>
      <c r="I102" s="275"/>
      <c r="J102" s="275"/>
    </row>
    <row r="104" spans="1:12">
      <c r="B104" s="277"/>
      <c r="C104" s="277"/>
      <c r="D104" s="277"/>
      <c r="E104" s="277"/>
      <c r="F104" s="277"/>
      <c r="G104" s="277"/>
      <c r="H104" s="277"/>
      <c r="I104" s="277"/>
      <c r="J104" s="277"/>
    </row>
    <row r="105" spans="1:12">
      <c r="B105" s="277"/>
      <c r="C105" s="277"/>
      <c r="D105" s="277"/>
      <c r="E105" s="277"/>
      <c r="F105" s="277"/>
      <c r="G105" s="277"/>
      <c r="H105" s="277"/>
      <c r="I105" s="277"/>
      <c r="J105" s="277"/>
    </row>
    <row r="107" spans="1:12">
      <c r="B107" s="277"/>
      <c r="C107" s="277"/>
      <c r="D107" s="277"/>
      <c r="E107" s="277"/>
      <c r="F107" s="277"/>
      <c r="G107" s="277"/>
      <c r="H107" s="277"/>
      <c r="I107" s="277"/>
      <c r="J107" s="277"/>
    </row>
    <row r="108" spans="1:12">
      <c r="B108" s="277"/>
      <c r="C108" s="277"/>
      <c r="D108" s="277"/>
      <c r="E108" s="277"/>
      <c r="F108" s="277"/>
      <c r="G108" s="277"/>
      <c r="H108" s="277"/>
      <c r="I108" s="277"/>
      <c r="J108" s="277"/>
    </row>
  </sheetData>
  <sheetProtection algorithmName="SHA-512" hashValue="hvmZ2ao1d29JQaN1Um8fUa55NgnKDwTwObRStjWrJKfWEIUjzPTakJvZV7NaWBoOTsNmQtZHNS0f3tVMTdYrsg==" saltValue="mvSsPa8GmSifpRDTSGm0ZA==" spinCount="100000" sheet="1" objects="1" scenarios="1"/>
  <mergeCells count="33">
    <mergeCell ref="L86:L87"/>
    <mergeCell ref="M86:V87"/>
    <mergeCell ref="V79:V80"/>
    <mergeCell ref="M78:U80"/>
    <mergeCell ref="B78:J80"/>
    <mergeCell ref="M83:V84"/>
    <mergeCell ref="B83:J84"/>
    <mergeCell ref="L83:L84"/>
    <mergeCell ref="B74:J76"/>
    <mergeCell ref="J47:V48"/>
    <mergeCell ref="J6:M7"/>
    <mergeCell ref="B6:H7"/>
    <mergeCell ref="J29:O30"/>
    <mergeCell ref="B62:H62"/>
    <mergeCell ref="M74:V76"/>
    <mergeCell ref="B107:J108"/>
    <mergeCell ref="A86:A87"/>
    <mergeCell ref="A89:A90"/>
    <mergeCell ref="A92:A93"/>
    <mergeCell ref="A95:A96"/>
    <mergeCell ref="A98:A99"/>
    <mergeCell ref="A101:A102"/>
    <mergeCell ref="B95:J96"/>
    <mergeCell ref="B98:J99"/>
    <mergeCell ref="B101:J102"/>
    <mergeCell ref="B104:J105"/>
    <mergeCell ref="B86:J87"/>
    <mergeCell ref="B92:J93"/>
    <mergeCell ref="L92:L93"/>
    <mergeCell ref="B89:J90"/>
    <mergeCell ref="M92:V93"/>
    <mergeCell ref="L89:L90"/>
    <mergeCell ref="M89:V90"/>
  </mergeCells>
  <conditionalFormatting sqref="C16:C39 K26:N27">
    <cfRule type="cellIs" dxfId="99" priority="97" operator="lessThan">
      <formula>0</formula>
    </cfRule>
  </conditionalFormatting>
  <conditionalFormatting sqref="C59:C61 E59:E61">
    <cfRule type="cellIs" dxfId="98" priority="24" operator="lessThan">
      <formula>0</formula>
    </cfRule>
  </conditionalFormatting>
  <conditionalFormatting sqref="C41:H41">
    <cfRule type="cellIs" dxfId="97" priority="21" operator="lessThan">
      <formula>0</formula>
    </cfRule>
  </conditionalFormatting>
  <conditionalFormatting sqref="C43:H46">
    <cfRule type="cellIs" dxfId="96" priority="19" operator="lessThan">
      <formula>0</formula>
    </cfRule>
  </conditionalFormatting>
  <conditionalFormatting sqref="C48:H48">
    <cfRule type="cellIs" dxfId="95" priority="17" operator="lessThan">
      <formula>0</formula>
    </cfRule>
  </conditionalFormatting>
  <conditionalFormatting sqref="C50:H50 C52:H52 C54:H54 D58:D61 F58:F61">
    <cfRule type="cellIs" dxfId="94" priority="15" operator="lessThan">
      <formula>0</formula>
    </cfRule>
  </conditionalFormatting>
  <conditionalFormatting sqref="C56:H56">
    <cfRule type="cellIs" dxfId="93" priority="1" operator="lessThan">
      <formula>0</formula>
    </cfRule>
  </conditionalFormatting>
  <conditionalFormatting sqref="C63:H63 C65:H65">
    <cfRule type="cellIs" dxfId="92" priority="13" operator="lessThan">
      <formula>0</formula>
    </cfRule>
  </conditionalFormatting>
  <conditionalFormatting sqref="D9:H9">
    <cfRule type="cellIs" dxfId="91" priority="90" operator="lessThan">
      <formula>0</formula>
    </cfRule>
  </conditionalFormatting>
  <conditionalFormatting sqref="D11:H11">
    <cfRule type="cellIs" dxfId="90" priority="27" operator="lessThan">
      <formula>0</formula>
    </cfRule>
  </conditionalFormatting>
  <conditionalFormatting sqref="D13:H13">
    <cfRule type="cellIs" dxfId="89" priority="79" operator="lessThan">
      <formula>0</formula>
    </cfRule>
  </conditionalFormatting>
  <conditionalFormatting sqref="D15:H39">
    <cfRule type="cellIs" dxfId="88" priority="74" operator="lessThan">
      <formula>0</formula>
    </cfRule>
  </conditionalFormatting>
  <conditionalFormatting sqref="G59:G61">
    <cfRule type="cellIs" dxfId="87" priority="2" operator="lessThan">
      <formula>0</formula>
    </cfRule>
  </conditionalFormatting>
  <conditionalFormatting sqref="H58:H61">
    <cfRule type="cellIs" dxfId="86" priority="12" operator="lessThan">
      <formula>0</formula>
    </cfRule>
  </conditionalFormatting>
  <conditionalFormatting sqref="K32:M32">
    <cfRule type="cellIs" dxfId="85" priority="11" operator="lessThan">
      <formula>0</formula>
    </cfRule>
  </conditionalFormatting>
  <conditionalFormatting sqref="K35:M35">
    <cfRule type="cellIs" dxfId="84" priority="9" operator="lessThan">
      <formula>0</formula>
    </cfRule>
  </conditionalFormatting>
  <conditionalFormatting sqref="K38:M38">
    <cfRule type="cellIs" dxfId="83" priority="8" operator="lessThan">
      <formula>0</formula>
    </cfRule>
  </conditionalFormatting>
  <conditionalFormatting sqref="K41:M41">
    <cfRule type="cellIs" dxfId="82" priority="7" operator="lessThan">
      <formula>0</formula>
    </cfRule>
  </conditionalFormatting>
  <conditionalFormatting sqref="K44:M44">
    <cfRule type="cellIs" dxfId="81" priority="6" operator="lessThan">
      <formula>0</formula>
    </cfRule>
  </conditionalFormatting>
  <conditionalFormatting sqref="K9:N17">
    <cfRule type="cellIs" dxfId="80" priority="33" operator="lessThan">
      <formula>0</formula>
    </cfRule>
  </conditionalFormatting>
  <conditionalFormatting sqref="K19:N24">
    <cfRule type="cellIs" dxfId="79" priority="32" operator="lessThan">
      <formula>0</formula>
    </cfRule>
  </conditionalFormatting>
  <conditionalFormatting sqref="K51:V54">
    <cfRule type="cellIs" dxfId="78" priority="88" operator="lessThan">
      <formula>0</formula>
    </cfRule>
  </conditionalFormatting>
  <conditionalFormatting sqref="K56:V62">
    <cfRule type="cellIs" dxfId="77" priority="87" operator="lessThan">
      <formula>0</formula>
    </cfRule>
  </conditionalFormatting>
  <conditionalFormatting sqref="K64:V65">
    <cfRule type="cellIs" dxfId="76" priority="86" operator="lessThan">
      <formula>0</formula>
    </cfRule>
  </conditionalFormatting>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3" operator="equal" id="{11A36635-EDB0-4983-B472-61B1C3D102E9}">
            <xm:f>DATA!$A$23</xm:f>
            <x14:dxf>
              <font>
                <color theme="0"/>
              </font>
              <fill>
                <patternFill>
                  <bgColor rgb="FFFF0000"/>
                </patternFill>
              </fill>
            </x14:dxf>
          </x14:cfRule>
          <xm:sqref>B62:H62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F2E4-500F-401A-B29F-AC2F9ADA0B12}">
  <sheetPr codeName="Sheet5">
    <tabColor theme="5" tint="0.79998168889431442"/>
  </sheetPr>
  <dimension ref="B1:F73"/>
  <sheetViews>
    <sheetView topLeftCell="A40" zoomScaleNormal="55" workbookViewId="0">
      <selection activeCell="E64" sqref="E64"/>
    </sheetView>
  </sheetViews>
  <sheetFormatPr defaultColWidth="9.140625" defaultRowHeight="15"/>
  <cols>
    <col min="1" max="1" width="9.140625" style="20"/>
    <col min="2" max="2" width="60.140625" style="20" bestFit="1" customWidth="1"/>
    <col min="3" max="3" width="135.42578125" style="65" customWidth="1"/>
    <col min="4" max="4" width="9.140625" style="20"/>
    <col min="5" max="5" width="56" style="20" bestFit="1" customWidth="1"/>
    <col min="6" max="6" width="156.42578125" style="94" customWidth="1"/>
    <col min="7" max="16384" width="9.140625" style="20"/>
  </cols>
  <sheetData>
    <row r="1" spans="2:6" ht="172.5" customHeight="1">
      <c r="B1" s="288" t="s">
        <v>341</v>
      </c>
      <c r="C1" s="288"/>
    </row>
    <row r="2" spans="2:6" ht="12.75" customHeight="1">
      <c r="B2" s="288"/>
      <c r="C2" s="288"/>
      <c r="E2" s="21"/>
      <c r="F2" s="99"/>
    </row>
    <row r="3" spans="2:6" ht="15" customHeight="1">
      <c r="E3" s="21"/>
      <c r="F3" s="99"/>
    </row>
    <row r="4" spans="2:6" ht="28.5" customHeight="1">
      <c r="B4" s="279" t="s">
        <v>265</v>
      </c>
      <c r="C4" s="280"/>
      <c r="E4" s="279" t="s">
        <v>342</v>
      </c>
      <c r="F4" s="280"/>
    </row>
    <row r="5" spans="2:6" s="82" customFormat="1" ht="15" customHeight="1">
      <c r="B5" s="280"/>
      <c r="C5" s="280"/>
      <c r="E5" s="280"/>
      <c r="F5" s="280"/>
    </row>
    <row r="6" spans="2:6" s="83" customFormat="1" ht="18.75">
      <c r="B6" s="186" t="s">
        <v>343</v>
      </c>
      <c r="C6" s="186" t="s">
        <v>341</v>
      </c>
      <c r="E6" s="186" t="s">
        <v>272</v>
      </c>
      <c r="F6" s="186" t="s">
        <v>341</v>
      </c>
    </row>
    <row r="7" spans="2:6" ht="15" customHeight="1">
      <c r="B7" s="70" t="s">
        <v>274</v>
      </c>
      <c r="C7" s="30" t="s">
        <v>344</v>
      </c>
      <c r="E7" s="73" t="s">
        <v>275</v>
      </c>
      <c r="F7" s="95"/>
    </row>
    <row r="8" spans="2:6" ht="15" customHeight="1">
      <c r="B8" s="70"/>
      <c r="C8" s="71"/>
      <c r="E8" s="63" t="s">
        <v>276</v>
      </c>
      <c r="F8" s="291" t="s">
        <v>345</v>
      </c>
    </row>
    <row r="9" spans="2:6">
      <c r="B9" s="70" t="s">
        <v>346</v>
      </c>
      <c r="C9" s="30" t="s">
        <v>347</v>
      </c>
      <c r="E9" s="196" t="s">
        <v>348</v>
      </c>
      <c r="F9" s="292"/>
    </row>
    <row r="10" spans="2:6">
      <c r="B10" s="70"/>
      <c r="C10" s="71"/>
      <c r="E10" s="94" t="s">
        <v>279</v>
      </c>
      <c r="F10" s="293"/>
    </row>
    <row r="11" spans="2:6" ht="15" customHeight="1">
      <c r="B11" s="70" t="s">
        <v>280</v>
      </c>
      <c r="C11" s="30" t="s">
        <v>349</v>
      </c>
      <c r="E11" s="63" t="s">
        <v>281</v>
      </c>
      <c r="F11" s="291" t="s">
        <v>350</v>
      </c>
    </row>
    <row r="12" spans="2:6">
      <c r="B12" s="70"/>
      <c r="C12" s="71"/>
      <c r="E12" s="63" t="s">
        <v>282</v>
      </c>
      <c r="F12" s="292"/>
    </row>
    <row r="13" spans="2:6" ht="15" customHeight="1">
      <c r="B13" s="70" t="s">
        <v>351</v>
      </c>
      <c r="C13" s="28"/>
      <c r="E13" s="63" t="s">
        <v>284</v>
      </c>
      <c r="F13" s="292"/>
    </row>
    <row r="14" spans="2:6" ht="15" customHeight="1">
      <c r="B14" s="93" t="str">
        <f>'OUTPUT - analysis'!B16</f>
        <v xml:space="preserve">Rental of property </v>
      </c>
      <c r="C14" s="285" t="s">
        <v>352</v>
      </c>
      <c r="E14" s="65" t="s">
        <v>285</v>
      </c>
      <c r="F14" s="292"/>
    </row>
    <row r="15" spans="2:6">
      <c r="B15" s="93" t="str">
        <f>'OUTPUT - analysis'!B17</f>
        <v xml:space="preserve"> Rental charges </v>
      </c>
      <c r="C15" s="286"/>
      <c r="E15" s="63" t="s">
        <v>286</v>
      </c>
      <c r="F15" s="293"/>
    </row>
    <row r="16" spans="2:6">
      <c r="B16" s="93" t="str">
        <f>'OUTPUT - analysis'!B18</f>
        <v xml:space="preserve"> Non-storable bills: water/electricity/gas </v>
      </c>
      <c r="C16" s="286"/>
      <c r="E16" s="65"/>
    </row>
    <row r="17" spans="2:6">
      <c r="B17" s="93" t="str">
        <f>'OUTPUT - analysis'!B19</f>
        <v xml:space="preserve"> Building taxes </v>
      </c>
      <c r="C17" s="286"/>
      <c r="E17" s="73" t="s">
        <v>287</v>
      </c>
      <c r="F17" s="95" t="s">
        <v>353</v>
      </c>
    </row>
    <row r="18" spans="2:6">
      <c r="B18" s="93" t="str">
        <f>'OUTPUT - analysis'!B20</f>
        <v xml:space="preserve"> Furniture leasing </v>
      </c>
      <c r="C18" s="286"/>
      <c r="E18" s="65" t="s">
        <v>251</v>
      </c>
      <c r="F18" s="96">
        <v>0</v>
      </c>
    </row>
    <row r="19" spans="2:6">
      <c r="B19" s="93" t="str">
        <f>'OUTPUT - analysis'!B21</f>
        <v xml:space="preserve"> Subcontracting </v>
      </c>
      <c r="C19" s="286"/>
      <c r="E19" s="65" t="s">
        <v>253</v>
      </c>
      <c r="F19" s="96">
        <v>0</v>
      </c>
    </row>
    <row r="20" spans="2:6">
      <c r="B20" s="93" t="str">
        <f>'OUTPUT - analysis'!B22</f>
        <v xml:space="preserve"> Maintenance and repairs </v>
      </c>
      <c r="C20" s="286"/>
      <c r="E20" s="65" t="s">
        <v>255</v>
      </c>
      <c r="F20" s="96">
        <v>0</v>
      </c>
    </row>
    <row r="21" spans="2:6">
      <c r="B21" s="93" t="str">
        <f>'OUTPUT - analysis'!B23</f>
        <v xml:space="preserve"> Documentation and purchase of studies </v>
      </c>
      <c r="C21" s="286"/>
      <c r="E21" s="65" t="s">
        <v>261</v>
      </c>
      <c r="F21" s="96">
        <v>0</v>
      </c>
    </row>
    <row r="22" spans="2:6">
      <c r="B22" s="93" t="str">
        <f>'OUTPUT - analysis'!B24</f>
        <v xml:space="preserve"> Training costs </v>
      </c>
      <c r="C22" s="286"/>
      <c r="E22" s="65" t="s">
        <v>354</v>
      </c>
      <c r="F22" s="96"/>
    </row>
    <row r="23" spans="2:6">
      <c r="B23" s="93" t="str">
        <f>'OUTPUT - analysis'!B25</f>
        <v xml:space="preserve"> Fees </v>
      </c>
      <c r="C23" s="286"/>
      <c r="E23" s="65"/>
    </row>
    <row r="24" spans="2:6">
      <c r="B24" s="93" t="str">
        <f>'OUTPUT - analysis'!B26</f>
        <v xml:space="preserve"> Insurance premium</v>
      </c>
      <c r="C24" s="286"/>
      <c r="E24" s="73" t="s">
        <v>293</v>
      </c>
      <c r="F24" s="294" t="s">
        <v>355</v>
      </c>
    </row>
    <row r="25" spans="2:6">
      <c r="B25" s="93" t="str">
        <f>'OUTPUT - analysis'!B27</f>
        <v xml:space="preserve"> Advertising </v>
      </c>
      <c r="C25" s="286"/>
      <c r="E25" s="73" t="s">
        <v>294</v>
      </c>
      <c r="F25" s="295"/>
    </row>
    <row r="26" spans="2:6">
      <c r="B26" s="93" t="str">
        <f>'OUTPUT - analysis'!B28</f>
        <v xml:space="preserve"> Travel and representation </v>
      </c>
      <c r="C26" s="286"/>
    </row>
    <row r="27" spans="2:6">
      <c r="B27" s="93" t="str">
        <f>'OUTPUT - analysis'!B29</f>
        <v xml:space="preserve"> Transport of goods </v>
      </c>
      <c r="C27" s="286"/>
    </row>
    <row r="28" spans="2:6">
      <c r="B28" s="93" t="str">
        <f>'OUTPUT - analysis'!B30</f>
        <v xml:space="preserve"> Fleet insurance </v>
      </c>
      <c r="C28" s="286"/>
    </row>
    <row r="29" spans="2:6" ht="16.5" customHeight="1">
      <c r="B29" s="93" t="str">
        <f>'OUTPUT - analysis'!B31</f>
        <v xml:space="preserve"> Fleet-related taxes </v>
      </c>
      <c r="C29" s="286"/>
      <c r="E29" s="279" t="s">
        <v>356</v>
      </c>
      <c r="F29" s="280"/>
    </row>
    <row r="30" spans="2:6" ht="14.45" customHeight="1">
      <c r="B30" s="93" t="str">
        <f>'OUTPUT - analysis'!B32</f>
        <v xml:space="preserve"> Use of temporary staff </v>
      </c>
      <c r="C30" s="286"/>
      <c r="E30" s="280"/>
      <c r="F30" s="280"/>
    </row>
    <row r="31" spans="2:6" ht="18.75">
      <c r="B31" s="93" t="str">
        <f>'OUTPUT - analysis'!B33</f>
        <v xml:space="preserve">Telephone and internet fees </v>
      </c>
      <c r="C31" s="286"/>
      <c r="E31" s="186" t="s">
        <v>296</v>
      </c>
      <c r="F31" s="186" t="s">
        <v>341</v>
      </c>
    </row>
    <row r="32" spans="2:6">
      <c r="B32" s="93" t="str">
        <f>'OUTPUT - analysis'!B34</f>
        <v xml:space="preserve">Website management fees </v>
      </c>
      <c r="C32" s="286"/>
      <c r="E32" s="132" t="s">
        <v>297</v>
      </c>
      <c r="F32" s="134" t="s">
        <v>357</v>
      </c>
    </row>
    <row r="33" spans="2:6">
      <c r="B33" s="93" t="str">
        <f>'OUTPUT - analysis'!B35</f>
        <v xml:space="preserve">Bank services </v>
      </c>
      <c r="C33" s="286"/>
      <c r="E33" s="133"/>
      <c r="F33"/>
    </row>
    <row r="34" spans="2:6">
      <c r="B34" s="93" t="str">
        <f>'OUTPUT - analysis'!B36</f>
        <v xml:space="preserve">Loan interest </v>
      </c>
      <c r="C34" s="286"/>
      <c r="E34" s="132" t="s">
        <v>298</v>
      </c>
      <c r="F34" s="95" t="s">
        <v>358</v>
      </c>
    </row>
    <row r="35" spans="2:6">
      <c r="B35" s="93" t="str">
        <f>'OUTPUT - analysis'!B37</f>
        <v xml:space="preserve">Transaction commissions </v>
      </c>
      <c r="C35" s="286"/>
      <c r="E35" s="133"/>
      <c r="F35"/>
    </row>
    <row r="36" spans="2:6">
      <c r="B36" s="93" t="str">
        <f>'OUTPUT - analysis'!B38</f>
        <v xml:space="preserve">Miscellaneous expenses 1 </v>
      </c>
      <c r="C36" s="286"/>
      <c r="E36" s="132" t="s">
        <v>299</v>
      </c>
      <c r="F36" s="95" t="s">
        <v>359</v>
      </c>
    </row>
    <row r="37" spans="2:6">
      <c r="B37" s="93" t="str">
        <f>'OUTPUT - analysis'!B39</f>
        <v xml:space="preserve"> Miscellaneous expenses 2 </v>
      </c>
      <c r="C37" s="287"/>
      <c r="E37" s="132"/>
      <c r="F37"/>
    </row>
    <row r="38" spans="2:6" ht="14.45" customHeight="1">
      <c r="B38" s="63"/>
      <c r="C38" s="63"/>
      <c r="E38" s="299" t="s">
        <v>301</v>
      </c>
      <c r="F38" s="300" t="s">
        <v>360</v>
      </c>
    </row>
    <row r="39" spans="2:6">
      <c r="B39" s="70" t="s">
        <v>300</v>
      </c>
      <c r="C39" s="28" t="s">
        <v>361</v>
      </c>
      <c r="E39" s="299"/>
      <c r="F39" s="301"/>
    </row>
    <row r="40" spans="2:6">
      <c r="B40" s="71"/>
      <c r="C40" s="71"/>
      <c r="E40" s="132"/>
      <c r="F40"/>
    </row>
    <row r="41" spans="2:6" ht="31.35" customHeight="1">
      <c r="B41" s="70" t="s">
        <v>302</v>
      </c>
      <c r="C41" s="28"/>
      <c r="E41" s="192" t="s">
        <v>304</v>
      </c>
      <c r="F41" s="134" t="s">
        <v>362</v>
      </c>
    </row>
    <row r="42" spans="2:6" ht="14.45" customHeight="1">
      <c r="B42" s="63" t="str">
        <f>'OUTPUT - analysis'!B44</f>
        <v>Excecutive's Remuneration</v>
      </c>
      <c r="C42" s="291" t="s">
        <v>363</v>
      </c>
    </row>
    <row r="43" spans="2:6">
      <c r="B43" s="63" t="str">
        <f>'OUTPUT - analysis'!B45</f>
        <v>Employee Remuneration</v>
      </c>
      <c r="C43" s="292"/>
    </row>
    <row r="44" spans="2:6">
      <c r="B44" s="63" t="str">
        <f>'OUTPUT - analysis'!B46</f>
        <v>Social Charges</v>
      </c>
      <c r="C44" s="293"/>
    </row>
    <row r="45" spans="2:6">
      <c r="B45" s="63"/>
      <c r="C45" s="63"/>
    </row>
    <row r="46" spans="2:6" ht="30" customHeight="1">
      <c r="B46" s="195" t="s">
        <v>308</v>
      </c>
      <c r="C46" s="92" t="s">
        <v>364</v>
      </c>
      <c r="E46" s="279" t="s">
        <v>365</v>
      </c>
      <c r="F46" s="280"/>
    </row>
    <row r="47" spans="2:6" ht="14.45" customHeight="1">
      <c r="B47" s="73"/>
      <c r="C47" s="71"/>
      <c r="E47" s="280"/>
      <c r="F47" s="280"/>
    </row>
    <row r="48" spans="2:6" ht="15.75">
      <c r="B48" s="70" t="s">
        <v>311</v>
      </c>
      <c r="C48" s="28" t="s">
        <v>366</v>
      </c>
      <c r="E48" s="193" t="s">
        <v>367</v>
      </c>
      <c r="F48" s="193" t="s">
        <v>341</v>
      </c>
    </row>
    <row r="49" spans="2:6">
      <c r="B49" s="73"/>
      <c r="C49" s="71"/>
      <c r="E49" s="65"/>
      <c r="F49" s="97"/>
    </row>
    <row r="50" spans="2:6" ht="15" customHeight="1">
      <c r="B50" s="70" t="s">
        <v>314</v>
      </c>
      <c r="C50" s="28" t="s">
        <v>368</v>
      </c>
      <c r="E50" s="65" t="s">
        <v>313</v>
      </c>
      <c r="F50" s="296" t="s">
        <v>369</v>
      </c>
    </row>
    <row r="51" spans="2:6" ht="15" customHeight="1">
      <c r="B51" s="73"/>
      <c r="C51" s="71"/>
      <c r="E51" s="65" t="s">
        <v>315</v>
      </c>
      <c r="F51" s="297"/>
    </row>
    <row r="52" spans="2:6">
      <c r="B52" s="70" t="s">
        <v>317</v>
      </c>
      <c r="C52" s="28" t="s">
        <v>370</v>
      </c>
      <c r="E52" s="65" t="s">
        <v>316</v>
      </c>
      <c r="F52" s="297"/>
    </row>
    <row r="53" spans="2:6">
      <c r="B53" s="73"/>
      <c r="C53" s="71"/>
      <c r="E53" s="73" t="s">
        <v>318</v>
      </c>
      <c r="F53" s="297"/>
    </row>
    <row r="54" spans="2:6">
      <c r="B54" s="70" t="s">
        <v>320</v>
      </c>
      <c r="C54" s="28" t="s">
        <v>371</v>
      </c>
      <c r="E54" s="65"/>
      <c r="F54" s="297"/>
    </row>
    <row r="55" spans="2:6">
      <c r="B55" s="73"/>
      <c r="C55" s="71"/>
      <c r="E55" s="65" t="s">
        <v>321</v>
      </c>
      <c r="F55" s="297"/>
    </row>
    <row r="56" spans="2:6">
      <c r="B56" s="70" t="s">
        <v>323</v>
      </c>
      <c r="C56" s="28" t="s">
        <v>372</v>
      </c>
      <c r="E56" s="65" t="s">
        <v>322</v>
      </c>
      <c r="F56" s="297"/>
    </row>
    <row r="57" spans="2:6">
      <c r="B57" s="63" t="s">
        <v>325</v>
      </c>
      <c r="C57" s="100" t="s">
        <v>373</v>
      </c>
      <c r="E57" s="65" t="s">
        <v>324</v>
      </c>
      <c r="F57" s="297"/>
    </row>
    <row r="58" spans="2:6">
      <c r="B58" s="63" t="s">
        <v>327</v>
      </c>
      <c r="C58" s="100" t="s">
        <v>374</v>
      </c>
      <c r="E58" s="65" t="s">
        <v>375</v>
      </c>
      <c r="F58" s="297"/>
    </row>
    <row r="59" spans="2:6">
      <c r="B59" s="93" t="s">
        <v>329</v>
      </c>
      <c r="C59" s="100" t="s">
        <v>376</v>
      </c>
      <c r="E59" s="65" t="s">
        <v>328</v>
      </c>
      <c r="F59" s="297"/>
    </row>
    <row r="60" spans="2:6">
      <c r="B60" s="65"/>
      <c r="C60" s="63"/>
      <c r="E60" s="65" t="s">
        <v>330</v>
      </c>
      <c r="F60" s="297"/>
    </row>
    <row r="61" spans="2:6" ht="56.1" customHeight="1">
      <c r="B61" s="139" t="s">
        <v>332</v>
      </c>
      <c r="C61" s="138" t="s">
        <v>377</v>
      </c>
      <c r="E61" s="73" t="s">
        <v>331</v>
      </c>
      <c r="F61" s="298"/>
    </row>
    <row r="62" spans="2:6">
      <c r="B62" s="73"/>
      <c r="C62" s="71"/>
      <c r="E62" s="73"/>
      <c r="F62" s="98"/>
    </row>
    <row r="63" spans="2:6" ht="59.45" customHeight="1">
      <c r="B63" s="139" t="s">
        <v>335</v>
      </c>
      <c r="C63" s="140" t="s">
        <v>378</v>
      </c>
      <c r="E63" s="200" t="s">
        <v>334</v>
      </c>
      <c r="F63" s="95" t="s">
        <v>379</v>
      </c>
    </row>
    <row r="64" spans="2:6">
      <c r="E64" s="73" t="s">
        <v>336</v>
      </c>
      <c r="F64" s="95" t="s">
        <v>380</v>
      </c>
    </row>
    <row r="68" spans="2:6" ht="14.45" customHeight="1">
      <c r="E68" s="279" t="s">
        <v>381</v>
      </c>
      <c r="F68" s="280"/>
    </row>
    <row r="69" spans="2:6" ht="14.45" customHeight="1">
      <c r="E69" s="280"/>
      <c r="F69" s="280"/>
    </row>
    <row r="70" spans="2:6" s="18" customFormat="1" ht="28.5">
      <c r="B70" s="22"/>
      <c r="C70" s="101"/>
      <c r="E70" s="193" t="s">
        <v>382</v>
      </c>
      <c r="F70" s="193" t="s">
        <v>341</v>
      </c>
    </row>
    <row r="71" spans="2:6">
      <c r="E71" s="71" t="s">
        <v>383</v>
      </c>
      <c r="F71" s="197" t="s">
        <v>384</v>
      </c>
    </row>
    <row r="72" spans="2:6" ht="14.45" customHeight="1">
      <c r="E72" s="73" t="s">
        <v>297</v>
      </c>
      <c r="F72" s="289" t="s">
        <v>385</v>
      </c>
    </row>
    <row r="73" spans="2:6">
      <c r="F73" s="290"/>
    </row>
  </sheetData>
  <sheetProtection algorithmName="SHA-512" hashValue="TE7dy2n1evMEpDK3ZqsRr50U9t8spQq5AhHtpm+PnBVGBkwaqVDZdIx+22mr1+AQ8Gsf2AhnihKytwBdxIP+fg==" saltValue="3Z2S6/4CooBNVmcUjRQ12Q==" spinCount="100000" sheet="1" objects="1" scenarios="1"/>
  <mergeCells count="15">
    <mergeCell ref="B4:C5"/>
    <mergeCell ref="E4:F5"/>
    <mergeCell ref="C14:C37"/>
    <mergeCell ref="B1:C2"/>
    <mergeCell ref="F72:F73"/>
    <mergeCell ref="C42:C44"/>
    <mergeCell ref="F8:F10"/>
    <mergeCell ref="F11:F15"/>
    <mergeCell ref="F24:F25"/>
    <mergeCell ref="F50:F61"/>
    <mergeCell ref="E46:F47"/>
    <mergeCell ref="E68:F69"/>
    <mergeCell ref="E29:F30"/>
    <mergeCell ref="E38:E39"/>
    <mergeCell ref="F38:F39"/>
  </mergeCells>
  <conditionalFormatting sqref="C13">
    <cfRule type="cellIs" dxfId="75" priority="19" operator="lessThan">
      <formula>0</formula>
    </cfRule>
  </conditionalFormatting>
  <conditionalFormatting sqref="C39">
    <cfRule type="cellIs" dxfId="74" priority="18" operator="lessThan">
      <formula>0</formula>
    </cfRule>
  </conditionalFormatting>
  <conditionalFormatting sqref="C41:C42">
    <cfRule type="cellIs" dxfId="73" priority="17" operator="lessThan">
      <formula>0</formula>
    </cfRule>
  </conditionalFormatting>
  <conditionalFormatting sqref="C46">
    <cfRule type="cellIs" dxfId="72" priority="16" operator="lessThan">
      <formula>0</formula>
    </cfRule>
  </conditionalFormatting>
  <conditionalFormatting sqref="C48">
    <cfRule type="cellIs" dxfId="71" priority="15" operator="lessThan">
      <formula>0</formula>
    </cfRule>
  </conditionalFormatting>
  <conditionalFormatting sqref="C50">
    <cfRule type="cellIs" dxfId="70" priority="14" operator="lessThan">
      <formula>0</formula>
    </cfRule>
  </conditionalFormatting>
  <conditionalFormatting sqref="C52">
    <cfRule type="cellIs" dxfId="69" priority="13" operator="lessThan">
      <formula>0</formula>
    </cfRule>
  </conditionalFormatting>
  <conditionalFormatting sqref="C54">
    <cfRule type="cellIs" dxfId="68" priority="12" operator="lessThan">
      <formula>0</formula>
    </cfRule>
  </conditionalFormatting>
  <conditionalFormatting sqref="C56">
    <cfRule type="cellIs" dxfId="67" priority="11" operator="lessThan">
      <formula>0</formula>
    </cfRule>
  </conditionalFormatting>
  <conditionalFormatting sqref="C61 C63">
    <cfRule type="cellIs" dxfId="66" priority="31" operator="lessThan">
      <formula>0</formula>
    </cfRule>
  </conditionalFormatting>
  <conditionalFormatting sqref="F7:F8 F11 F24">
    <cfRule type="cellIs" dxfId="65" priority="10" operator="lessThan">
      <formula>0</formula>
    </cfRule>
  </conditionalFormatting>
  <conditionalFormatting sqref="F17:F22">
    <cfRule type="cellIs" dxfId="64" priority="9" operator="lessThan">
      <formula>0</formula>
    </cfRule>
  </conditionalFormatting>
  <conditionalFormatting sqref="F32">
    <cfRule type="cellIs" dxfId="63" priority="8" operator="lessThan">
      <formula>0</formula>
    </cfRule>
  </conditionalFormatting>
  <conditionalFormatting sqref="F34">
    <cfRule type="cellIs" dxfId="62" priority="7" operator="lessThan">
      <formula>0</formula>
    </cfRule>
  </conditionalFormatting>
  <conditionalFormatting sqref="F36">
    <cfRule type="cellIs" dxfId="61" priority="6" operator="lessThan">
      <formula>0</formula>
    </cfRule>
  </conditionalFormatting>
  <conditionalFormatting sqref="F38">
    <cfRule type="cellIs" dxfId="60" priority="5" operator="lessThan">
      <formula>0</formula>
    </cfRule>
  </conditionalFormatting>
  <conditionalFormatting sqref="F41">
    <cfRule type="cellIs" dxfId="59" priority="4" operator="lessThan">
      <formula>0</formula>
    </cfRule>
  </conditionalFormatting>
  <conditionalFormatting sqref="F50">
    <cfRule type="cellIs" dxfId="58" priority="3" operator="lessThan">
      <formula>0</formula>
    </cfRule>
  </conditionalFormatting>
  <conditionalFormatting sqref="F63:F64">
    <cfRule type="cellIs" dxfId="57" priority="2" operator="lessThan">
      <formula>0</formula>
    </cfRule>
  </conditionalFormatting>
  <conditionalFormatting sqref="F71:F72">
    <cfRule type="cellIs" dxfId="56" priority="1" operator="lessThan">
      <formula>0</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FE525-5DF1-4AD4-8544-D42C7FBFA635}">
  <sheetPr codeName="Sheet3">
    <tabColor rgb="FFFF0000"/>
  </sheetPr>
  <dimension ref="A1:AG166"/>
  <sheetViews>
    <sheetView showWhiteSpace="0" view="pageLayout" zoomScaleNormal="55" workbookViewId="0">
      <selection activeCell="B21" sqref="B21"/>
    </sheetView>
  </sheetViews>
  <sheetFormatPr defaultColWidth="9.140625" defaultRowHeight="15"/>
  <cols>
    <col min="1" max="1" width="9.140625" style="66"/>
    <col min="2" max="2" width="60.140625" style="66" bestFit="1" customWidth="1"/>
    <col min="3" max="3" width="15.85546875" style="66" customWidth="1"/>
    <col min="4" max="4" width="10.5703125" style="66" customWidth="1"/>
    <col min="5" max="5" width="15.85546875" style="66" customWidth="1"/>
    <col min="6" max="6" width="10.5703125" style="66" customWidth="1"/>
    <col min="7" max="7" width="15.85546875" style="66" customWidth="1"/>
    <col min="8" max="8" width="10.5703125" style="66" customWidth="1"/>
    <col min="9" max="9" width="9.140625" style="66" customWidth="1"/>
    <col min="10" max="10" width="12.140625" style="66" customWidth="1"/>
    <col min="11" max="11" width="65.42578125" style="66" customWidth="1"/>
    <col min="12" max="13" width="14" style="66" bestFit="1" customWidth="1"/>
    <col min="14" max="16" width="13.42578125" style="66" bestFit="1" customWidth="1"/>
    <col min="17" max="17" width="12.85546875" style="66" bestFit="1" customWidth="1"/>
    <col min="18" max="18" width="13.42578125" style="66" bestFit="1" customWidth="1"/>
    <col min="19" max="19" width="7.42578125" style="66" customWidth="1"/>
    <col min="20" max="20" width="34.85546875" style="66" customWidth="1"/>
    <col min="21" max="27" width="13.85546875" style="66" customWidth="1"/>
    <col min="28" max="16384" width="9.140625" style="66"/>
  </cols>
  <sheetData>
    <row r="1" spans="1:33">
      <c r="D1" s="74"/>
      <c r="F1" s="74"/>
      <c r="H1" s="74"/>
    </row>
    <row r="2" spans="1:33" ht="12.75" customHeight="1">
      <c r="D2" s="74"/>
      <c r="F2" s="74"/>
      <c r="H2" s="74"/>
      <c r="J2" s="67"/>
      <c r="K2" s="75"/>
      <c r="L2" s="75"/>
      <c r="M2" s="75"/>
    </row>
    <row r="3" spans="1:33" ht="15" customHeight="1">
      <c r="D3" s="74"/>
      <c r="F3" s="74"/>
      <c r="H3" s="74"/>
      <c r="J3" s="67"/>
      <c r="K3" s="75"/>
      <c r="L3" s="75"/>
      <c r="M3" s="75"/>
      <c r="P3" s="68"/>
    </row>
    <row r="4" spans="1:33" ht="27.75" customHeight="1">
      <c r="A4" s="76"/>
      <c r="D4" s="74"/>
      <c r="F4" s="74"/>
      <c r="H4" s="74"/>
      <c r="J4" s="76"/>
      <c r="K4" s="75"/>
      <c r="L4" s="75"/>
      <c r="M4" s="75"/>
      <c r="P4" s="116"/>
    </row>
    <row r="5" spans="1:33" ht="18.75">
      <c r="D5" s="74"/>
      <c r="F5" s="74"/>
      <c r="H5" s="74"/>
      <c r="J5" s="67"/>
    </row>
    <row r="6" spans="1:33" ht="28.5" customHeight="1">
      <c r="B6" s="279" t="s">
        <v>267</v>
      </c>
      <c r="C6" s="279"/>
      <c r="D6" s="279"/>
      <c r="E6" s="279"/>
      <c r="F6" s="279"/>
      <c r="G6" s="279"/>
      <c r="H6" s="279"/>
      <c r="I6" s="82"/>
      <c r="K6" s="279" t="s">
        <v>272</v>
      </c>
      <c r="L6" s="279"/>
      <c r="M6" s="279"/>
      <c r="N6" s="279"/>
      <c r="O6" s="279"/>
      <c r="P6" s="20"/>
      <c r="Q6" s="20"/>
      <c r="R6" s="20"/>
      <c r="S6" s="279" t="s">
        <v>313</v>
      </c>
      <c r="T6" s="279"/>
      <c r="U6" s="279"/>
      <c r="V6" s="279"/>
      <c r="W6" s="279"/>
      <c r="X6" s="279"/>
      <c r="Y6" s="279"/>
      <c r="Z6" s="279"/>
      <c r="AA6" s="279"/>
    </row>
    <row r="7" spans="1:33" s="77" customFormat="1" ht="15" customHeight="1">
      <c r="B7" s="279"/>
      <c r="C7" s="279"/>
      <c r="D7" s="279"/>
      <c r="E7" s="279"/>
      <c r="F7" s="279"/>
      <c r="G7" s="279"/>
      <c r="H7" s="279"/>
      <c r="I7" s="82"/>
      <c r="K7" s="279"/>
      <c r="L7" s="279"/>
      <c r="M7" s="279"/>
      <c r="N7" s="279"/>
      <c r="O7" s="279"/>
      <c r="P7" s="82"/>
      <c r="Q7" s="82"/>
      <c r="R7" s="82"/>
      <c r="S7" s="279"/>
      <c r="T7" s="279"/>
      <c r="U7" s="279"/>
      <c r="V7" s="279"/>
      <c r="W7" s="279"/>
      <c r="X7" s="279"/>
      <c r="Y7" s="279"/>
      <c r="Z7" s="279"/>
      <c r="AA7" s="279"/>
    </row>
    <row r="8" spans="1:33" s="78" customFormat="1" ht="18.75">
      <c r="B8" s="186" t="s">
        <v>267</v>
      </c>
      <c r="C8" s="186" t="s">
        <v>268</v>
      </c>
      <c r="D8" s="186" t="s">
        <v>269</v>
      </c>
      <c r="E8" s="186" t="s">
        <v>270</v>
      </c>
      <c r="F8" s="186" t="s">
        <v>269</v>
      </c>
      <c r="G8" s="186" t="s">
        <v>271</v>
      </c>
      <c r="H8" s="186" t="s">
        <v>269</v>
      </c>
      <c r="I8" s="83"/>
      <c r="K8" s="186" t="s">
        <v>272</v>
      </c>
      <c r="L8" s="186" t="s">
        <v>273</v>
      </c>
      <c r="M8" s="186" t="s">
        <v>268</v>
      </c>
      <c r="N8" s="186" t="s">
        <v>270</v>
      </c>
      <c r="O8" s="186" t="s">
        <v>271</v>
      </c>
      <c r="P8" s="83"/>
      <c r="Q8" s="83"/>
      <c r="R8" s="83"/>
      <c r="S8" s="248" t="s">
        <v>23</v>
      </c>
      <c r="T8" s="244" t="s">
        <v>201</v>
      </c>
      <c r="U8" s="305" t="s">
        <v>386</v>
      </c>
      <c r="V8" s="311" t="s">
        <v>85</v>
      </c>
      <c r="W8" s="311" t="s">
        <v>86</v>
      </c>
      <c r="X8" s="311" t="s">
        <v>87</v>
      </c>
      <c r="Y8" s="311" t="s">
        <v>88</v>
      </c>
      <c r="Z8" s="311" t="s">
        <v>89</v>
      </c>
      <c r="AA8" s="311" t="s">
        <v>90</v>
      </c>
    </row>
    <row r="9" spans="1:33" ht="15" customHeight="1">
      <c r="B9" s="70" t="s">
        <v>274</v>
      </c>
      <c r="C9" s="30">
        <f>'INPUT - to fill in'!S225</f>
        <v>0</v>
      </c>
      <c r="D9" s="84" t="str">
        <f>IF($C$9=0,"",C9/$C$9)</f>
        <v/>
      </c>
      <c r="E9" s="50">
        <f>'INPUT - to fill in'!T225</f>
        <v>0</v>
      </c>
      <c r="F9" s="84" t="str">
        <f>IF($E$9=0,"",E9/$E$9)</f>
        <v/>
      </c>
      <c r="G9" s="50">
        <f>'INPUT - to fill in'!U225</f>
        <v>0</v>
      </c>
      <c r="H9" s="84" t="str">
        <f>IF($G$9=0,"",G9/$G$9)</f>
        <v/>
      </c>
      <c r="I9" s="20"/>
      <c r="K9" s="73" t="s">
        <v>275</v>
      </c>
      <c r="L9" s="50">
        <f>SUM(L10:L17)</f>
        <v>0</v>
      </c>
      <c r="M9" s="50">
        <f>SUM(M10:M17)</f>
        <v>0</v>
      </c>
      <c r="N9" s="50">
        <f t="shared" ref="N9:O9" si="0">SUM(N10:N17)</f>
        <v>0</v>
      </c>
      <c r="O9" s="50">
        <f t="shared" si="0"/>
        <v>0</v>
      </c>
      <c r="P9" s="20"/>
      <c r="Q9" s="20"/>
      <c r="R9" s="20"/>
      <c r="S9" s="222"/>
      <c r="T9" s="245"/>
      <c r="U9" s="306"/>
      <c r="V9" s="312" t="s">
        <v>387</v>
      </c>
      <c r="W9" s="312"/>
      <c r="X9" s="312"/>
      <c r="Y9" s="312"/>
      <c r="Z9" s="312"/>
      <c r="AA9" s="312"/>
      <c r="AB9" s="78"/>
      <c r="AC9" s="78"/>
      <c r="AD9" s="78"/>
      <c r="AE9" s="78"/>
      <c r="AF9" s="78"/>
      <c r="AG9" s="78"/>
    </row>
    <row r="10" spans="1:33">
      <c r="B10" s="71"/>
      <c r="C10" s="72"/>
      <c r="D10" s="72"/>
      <c r="E10" s="72"/>
      <c r="F10" s="72"/>
      <c r="G10" s="72"/>
      <c r="H10" s="72"/>
      <c r="I10" s="20"/>
      <c r="K10" s="63" t="s">
        <v>276</v>
      </c>
      <c r="L10" s="85">
        <f>'INPUT - to fill in'!D33</f>
        <v>0</v>
      </c>
      <c r="M10" s="85"/>
      <c r="N10" s="85"/>
      <c r="O10" s="85"/>
      <c r="P10" s="20"/>
      <c r="Q10" s="20"/>
      <c r="R10" s="20"/>
      <c r="S10" s="56">
        <v>0.17</v>
      </c>
      <c r="T10" s="59" t="str">
        <f>'INPUT - to fill in'!C154</f>
        <v>Indicate your sales category here</v>
      </c>
      <c r="U10" s="58">
        <f>'INPUT - to fill in'!$D$154</f>
        <v>0</v>
      </c>
      <c r="V10" s="85">
        <f>'INPUT - to fill in'!G155</f>
        <v>0</v>
      </c>
      <c r="W10" s="85">
        <f>'INPUT - to fill in'!H155</f>
        <v>0</v>
      </c>
      <c r="X10" s="85">
        <f>'INPUT - to fill in'!I155</f>
        <v>0</v>
      </c>
      <c r="Y10" s="85">
        <f>'INPUT - to fill in'!J155</f>
        <v>0</v>
      </c>
      <c r="Z10" s="85">
        <f>'INPUT - to fill in'!K155</f>
        <v>0</v>
      </c>
      <c r="AA10" s="85">
        <f>'INPUT - to fill in'!L155</f>
        <v>0</v>
      </c>
    </row>
    <row r="11" spans="1:33" ht="15" customHeight="1">
      <c r="B11" s="70" t="s">
        <v>277</v>
      </c>
      <c r="C11" s="30">
        <f>'INPUT - to fill in'!S227</f>
        <v>0</v>
      </c>
      <c r="D11" s="84" t="str">
        <f>IF($C$9=0,"",C11/$C$9)</f>
        <v/>
      </c>
      <c r="E11" s="50">
        <f>'INPUT - to fill in'!T227</f>
        <v>0</v>
      </c>
      <c r="F11" s="84" t="str">
        <f>IF($E$9=0,"",E11/$E$9)</f>
        <v/>
      </c>
      <c r="G11" s="50">
        <f>'INPUT - to fill in'!U227</f>
        <v>0</v>
      </c>
      <c r="H11" s="84" t="str">
        <f>IF($G$9=0,"",G11/$G$9)</f>
        <v/>
      </c>
      <c r="I11" s="20"/>
      <c r="K11" s="196" t="s">
        <v>278</v>
      </c>
      <c r="L11" s="85">
        <f>SUM('INPUT - to fill in'!D34:D37)</f>
        <v>0</v>
      </c>
      <c r="M11" s="85"/>
      <c r="N11" s="85"/>
      <c r="O11" s="85"/>
      <c r="P11" s="20"/>
      <c r="Q11" s="20"/>
      <c r="R11" s="20"/>
      <c r="S11" s="110" t="s">
        <v>211</v>
      </c>
      <c r="T11" s="112"/>
      <c r="U11" s="112"/>
    </row>
    <row r="12" spans="1:33">
      <c r="B12" s="71"/>
      <c r="C12" s="72"/>
      <c r="D12" s="72"/>
      <c r="E12" s="72"/>
      <c r="F12" s="72"/>
      <c r="G12" s="72"/>
      <c r="H12" s="72"/>
      <c r="I12" s="20"/>
      <c r="K12" s="63" t="s">
        <v>279</v>
      </c>
      <c r="L12" s="85">
        <f>SUM('INPUT - to fill in'!D38:D54)</f>
        <v>0</v>
      </c>
      <c r="M12" s="85"/>
      <c r="N12" s="85"/>
      <c r="O12" s="85"/>
      <c r="P12" s="20"/>
      <c r="Q12" s="20"/>
      <c r="R12" s="20"/>
      <c r="S12" s="56">
        <v>0.17</v>
      </c>
      <c r="T12" s="59" t="str">
        <f>'INPUT - to fill in'!C161</f>
        <v>Indicate your sales category here</v>
      </c>
      <c r="U12" s="58">
        <f>'INPUT - to fill in'!$D$161</f>
        <v>0</v>
      </c>
      <c r="V12" s="85">
        <f>'INPUT - to fill in'!G162</f>
        <v>0</v>
      </c>
      <c r="W12" s="85">
        <f>'INPUT - to fill in'!H162</f>
        <v>0</v>
      </c>
      <c r="X12" s="85">
        <f>'INPUT - to fill in'!I162</f>
        <v>0</v>
      </c>
      <c r="Y12" s="85">
        <f>'INPUT - to fill in'!J162</f>
        <v>0</v>
      </c>
      <c r="Z12" s="85">
        <f>'INPUT - to fill in'!K162</f>
        <v>0</v>
      </c>
      <c r="AA12" s="85">
        <f>'INPUT - to fill in'!L162</f>
        <v>0</v>
      </c>
    </row>
    <row r="13" spans="1:33">
      <c r="B13" s="70" t="s">
        <v>280</v>
      </c>
      <c r="C13" s="30">
        <f>C9-C11</f>
        <v>0</v>
      </c>
      <c r="D13" s="84" t="str">
        <f>IF($C$9=0,"",C13/$C$9)</f>
        <v/>
      </c>
      <c r="E13" s="50">
        <f>E9-E11</f>
        <v>0</v>
      </c>
      <c r="F13" s="84" t="str">
        <f>IF($E$9=0,"",E13/$E$9)</f>
        <v/>
      </c>
      <c r="G13" s="50">
        <f>G9-G11</f>
        <v>0</v>
      </c>
      <c r="H13" s="84" t="str">
        <f>IF($G$9=0,"",G13/$G$9)</f>
        <v/>
      </c>
      <c r="I13" s="20"/>
      <c r="K13" s="63" t="s">
        <v>281</v>
      </c>
      <c r="L13" s="85">
        <f>SUM('INPUT - to fill in'!D55:D56)</f>
        <v>0</v>
      </c>
      <c r="M13" s="85"/>
      <c r="N13" s="85"/>
      <c r="O13" s="85"/>
      <c r="P13" s="20"/>
      <c r="Q13" s="20"/>
      <c r="R13" s="20"/>
      <c r="S13" s="110" t="s">
        <v>211</v>
      </c>
      <c r="T13" s="112"/>
      <c r="U13" s="110">
        <f>U12</f>
        <v>0</v>
      </c>
    </row>
    <row r="14" spans="1:33" ht="15" customHeight="1">
      <c r="B14" s="71"/>
      <c r="C14" s="72"/>
      <c r="D14" s="72"/>
      <c r="E14" s="72"/>
      <c r="F14" s="72"/>
      <c r="G14" s="72"/>
      <c r="H14" s="72"/>
      <c r="I14" s="20"/>
      <c r="K14" s="63" t="s">
        <v>282</v>
      </c>
      <c r="L14" s="85">
        <f>'INPUT - to fill in'!D58</f>
        <v>0</v>
      </c>
      <c r="M14" s="85"/>
      <c r="N14" s="85"/>
      <c r="O14" s="85"/>
      <c r="P14" s="20"/>
      <c r="Q14" s="20"/>
      <c r="R14" s="20"/>
      <c r="S14" s="56">
        <v>0.17</v>
      </c>
      <c r="T14" s="59" t="str">
        <f>'INPUT - to fill in'!C168</f>
        <v>Indicate your sales category here</v>
      </c>
      <c r="U14" s="58">
        <f>'INPUT - to fill in'!$D$168</f>
        <v>0</v>
      </c>
      <c r="V14" s="85">
        <f>'INPUT - to fill in'!G169</f>
        <v>0</v>
      </c>
      <c r="W14" s="85">
        <f>'INPUT - to fill in'!H169</f>
        <v>0</v>
      </c>
      <c r="X14" s="85">
        <f>'INPUT - to fill in'!I169</f>
        <v>0</v>
      </c>
      <c r="Y14" s="85">
        <f>'INPUT - to fill in'!J169</f>
        <v>0</v>
      </c>
      <c r="Z14" s="85">
        <f>'INPUT - to fill in'!K169</f>
        <v>0</v>
      </c>
      <c r="AA14" s="85">
        <f>'INPUT - to fill in'!L169</f>
        <v>0</v>
      </c>
    </row>
    <row r="15" spans="1:33">
      <c r="B15" s="70" t="s">
        <v>283</v>
      </c>
      <c r="C15" s="30">
        <f>SUM(C16:C39)</f>
        <v>0</v>
      </c>
      <c r="D15" s="84" t="str">
        <f t="shared" ref="D15:D39" si="1">IF($C$9=0,"",C15/$C$9)</f>
        <v/>
      </c>
      <c r="E15" s="50">
        <f>SUM(E16:E39)</f>
        <v>0</v>
      </c>
      <c r="F15" s="84" t="str">
        <f t="shared" ref="F15:F39" si="2">IF($E$9=0,"",E15/$E$9)</f>
        <v/>
      </c>
      <c r="G15" s="50">
        <f>SUM(G16:G39)</f>
        <v>0</v>
      </c>
      <c r="H15" s="84" t="str">
        <f t="shared" ref="H15:H39" si="3">IF($G$9=0,"",G15/$G$9)</f>
        <v/>
      </c>
      <c r="I15" s="20"/>
      <c r="K15" s="63" t="s">
        <v>284</v>
      </c>
      <c r="L15" s="85">
        <f>'INPUT - to fill in'!D57</f>
        <v>0</v>
      </c>
      <c r="M15" s="85"/>
      <c r="N15" s="85"/>
      <c r="O15" s="85"/>
      <c r="P15" s="20"/>
      <c r="Q15" s="20"/>
      <c r="R15" s="20"/>
      <c r="S15" s="110" t="s">
        <v>211</v>
      </c>
      <c r="T15" s="112"/>
      <c r="U15" s="110">
        <f>U14</f>
        <v>0</v>
      </c>
    </row>
    <row r="16" spans="1:33">
      <c r="B16" s="63" t="str">
        <f>'INPUT - to fill in'!A70</f>
        <v xml:space="preserve">Rental of property </v>
      </c>
      <c r="C16" s="85">
        <f>'INPUT - to fill in'!Q70</f>
        <v>0</v>
      </c>
      <c r="D16" s="86" t="str">
        <f t="shared" si="1"/>
        <v/>
      </c>
      <c r="E16" s="85">
        <f>'INPUT - to fill in'!R70</f>
        <v>0</v>
      </c>
      <c r="F16" s="86" t="str">
        <f t="shared" si="2"/>
        <v/>
      </c>
      <c r="G16" s="85">
        <f>'INPUT - to fill in'!S70</f>
        <v>0</v>
      </c>
      <c r="H16" s="86" t="str">
        <f t="shared" si="3"/>
        <v/>
      </c>
      <c r="I16" s="20"/>
      <c r="K16" s="65" t="s">
        <v>285</v>
      </c>
      <c r="L16" s="85">
        <f>'INPUT - to fill in'!E59</f>
        <v>0</v>
      </c>
      <c r="M16" s="85"/>
      <c r="N16" s="85"/>
      <c r="O16" s="85"/>
      <c r="P16" s="20"/>
      <c r="Q16" s="20"/>
      <c r="R16" s="20"/>
      <c r="S16" s="56">
        <v>0.17</v>
      </c>
      <c r="T16" s="59" t="str">
        <f>'INPUT - to fill in'!C175</f>
        <v>Indicate your sales category here</v>
      </c>
      <c r="U16" s="58">
        <f>'INPUT - to fill in'!$D$175</f>
        <v>0</v>
      </c>
      <c r="V16" s="85">
        <f>'INPUT - to fill in'!G176</f>
        <v>0</v>
      </c>
      <c r="W16" s="85">
        <f>'INPUT - to fill in'!H176</f>
        <v>0</v>
      </c>
      <c r="X16" s="85">
        <f>'INPUT - to fill in'!I176</f>
        <v>0</v>
      </c>
      <c r="Y16" s="85">
        <f>'INPUT - to fill in'!J176</f>
        <v>0</v>
      </c>
      <c r="Z16" s="85">
        <f>'INPUT - to fill in'!K176</f>
        <v>0</v>
      </c>
      <c r="AA16" s="85">
        <f>'INPUT - to fill in'!L176</f>
        <v>0</v>
      </c>
    </row>
    <row r="17" spans="2:27">
      <c r="B17" s="63" t="str">
        <f>'INPUT - to fill in'!A71</f>
        <v xml:space="preserve"> Rental charges </v>
      </c>
      <c r="C17" s="85">
        <f>'INPUT - to fill in'!Q71</f>
        <v>0</v>
      </c>
      <c r="D17" s="86" t="str">
        <f t="shared" si="1"/>
        <v/>
      </c>
      <c r="E17" s="85">
        <f>'INPUT - to fill in'!R71</f>
        <v>0</v>
      </c>
      <c r="F17" s="86" t="str">
        <f t="shared" si="2"/>
        <v/>
      </c>
      <c r="G17" s="85">
        <f>'INPUT - to fill in'!S71</f>
        <v>0</v>
      </c>
      <c r="H17" s="86" t="str">
        <f t="shared" si="3"/>
        <v/>
      </c>
      <c r="I17" s="20"/>
      <c r="K17" s="63" t="s">
        <v>286</v>
      </c>
      <c r="L17" s="85"/>
      <c r="M17" s="85">
        <f>'Loan Calculator'!H3</f>
        <v>0</v>
      </c>
      <c r="N17" s="85">
        <f>'Loan Calculator'!H6</f>
        <v>0</v>
      </c>
      <c r="O17" s="85">
        <f>'Loan Calculator'!H9</f>
        <v>0</v>
      </c>
      <c r="P17" s="20"/>
      <c r="Q17" s="20"/>
      <c r="R17" s="20"/>
      <c r="S17" s="110" t="s">
        <v>211</v>
      </c>
      <c r="T17" s="112"/>
      <c r="U17" s="110">
        <f>U16</f>
        <v>0</v>
      </c>
    </row>
    <row r="18" spans="2:27">
      <c r="B18" s="63" t="str">
        <f>'INPUT - to fill in'!A72</f>
        <v xml:space="preserve"> Non-storable bills: water/electricity/gas </v>
      </c>
      <c r="C18" s="85">
        <f>'INPUT - to fill in'!Q72</f>
        <v>0</v>
      </c>
      <c r="D18" s="86" t="str">
        <f t="shared" si="1"/>
        <v/>
      </c>
      <c r="E18" s="85">
        <f>'INPUT - to fill in'!R72</f>
        <v>0</v>
      </c>
      <c r="F18" s="86" t="str">
        <f t="shared" si="2"/>
        <v/>
      </c>
      <c r="G18" s="85">
        <f>'INPUT - to fill in'!S72</f>
        <v>0</v>
      </c>
      <c r="H18" s="86" t="str">
        <f t="shared" si="3"/>
        <v/>
      </c>
      <c r="I18" s="20"/>
      <c r="K18" s="65"/>
      <c r="L18" s="65"/>
      <c r="M18" s="65"/>
      <c r="N18" s="65"/>
      <c r="O18" s="65"/>
      <c r="P18" s="20"/>
      <c r="Q18" s="20"/>
      <c r="R18" s="20"/>
      <c r="S18" s="56">
        <v>0.17</v>
      </c>
      <c r="T18" s="59" t="str">
        <f>'INPUT - to fill in'!C182</f>
        <v>Indicate your sales category here</v>
      </c>
      <c r="U18" s="58">
        <f>'INPUT - to fill in'!$D$182</f>
        <v>0</v>
      </c>
      <c r="V18" s="85">
        <f>'INPUT - to fill in'!G183</f>
        <v>0</v>
      </c>
      <c r="W18" s="85">
        <f>'INPUT - to fill in'!H183</f>
        <v>0</v>
      </c>
      <c r="X18" s="85">
        <f>'INPUT - to fill in'!I183</f>
        <v>0</v>
      </c>
      <c r="Y18" s="85">
        <f>'INPUT - to fill in'!J183</f>
        <v>0</v>
      </c>
      <c r="Z18" s="85">
        <f>'INPUT - to fill in'!K183</f>
        <v>0</v>
      </c>
      <c r="AA18" s="85">
        <f>'INPUT - to fill in'!L183</f>
        <v>0</v>
      </c>
    </row>
    <row r="19" spans="2:27">
      <c r="B19" s="63" t="str">
        <f>'INPUT - to fill in'!A73</f>
        <v xml:space="preserve"> Building taxes </v>
      </c>
      <c r="C19" s="85">
        <f>'INPUT - to fill in'!Q73</f>
        <v>0</v>
      </c>
      <c r="D19" s="86" t="str">
        <f t="shared" si="1"/>
        <v/>
      </c>
      <c r="E19" s="85">
        <f>'INPUT - to fill in'!R73</f>
        <v>0</v>
      </c>
      <c r="F19" s="86" t="str">
        <f t="shared" si="2"/>
        <v/>
      </c>
      <c r="G19" s="85">
        <f>'INPUT - to fill in'!S73</f>
        <v>0</v>
      </c>
      <c r="H19" s="86" t="str">
        <f t="shared" si="3"/>
        <v/>
      </c>
      <c r="I19" s="20"/>
      <c r="K19" s="73" t="s">
        <v>287</v>
      </c>
      <c r="L19" s="50">
        <f>SUM(L20:L25)</f>
        <v>0</v>
      </c>
      <c r="M19" s="50">
        <f>SUM(M20:M25)</f>
        <v>0</v>
      </c>
      <c r="N19" s="50">
        <f t="shared" ref="N19:O19" si="4">SUM(N20:N25)</f>
        <v>-535</v>
      </c>
      <c r="O19" s="50">
        <f t="shared" si="4"/>
        <v>-535</v>
      </c>
      <c r="P19" s="20"/>
      <c r="Q19" s="20"/>
      <c r="R19" s="20"/>
      <c r="S19" s="110" t="s">
        <v>211</v>
      </c>
      <c r="T19" s="112"/>
      <c r="U19" s="110">
        <f>U18</f>
        <v>0</v>
      </c>
    </row>
    <row r="20" spans="2:27">
      <c r="B20" s="63" t="str">
        <f>'INPUT - to fill in'!A74</f>
        <v xml:space="preserve"> Furniture leasing </v>
      </c>
      <c r="C20" s="85">
        <f>'INPUT - to fill in'!Q74</f>
        <v>0</v>
      </c>
      <c r="D20" s="86" t="str">
        <f t="shared" si="1"/>
        <v/>
      </c>
      <c r="E20" s="85">
        <f>'INPUT - to fill in'!R74</f>
        <v>0</v>
      </c>
      <c r="F20" s="86" t="str">
        <f t="shared" si="2"/>
        <v/>
      </c>
      <c r="G20" s="85">
        <f>'INPUT - to fill in'!S74</f>
        <v>0</v>
      </c>
      <c r="H20" s="86" t="str">
        <f t="shared" si="3"/>
        <v/>
      </c>
      <c r="I20" s="20"/>
      <c r="K20" s="65" t="s">
        <v>251</v>
      </c>
      <c r="L20" s="85">
        <f>'INPUT - to fill in'!C248</f>
        <v>0</v>
      </c>
      <c r="M20" s="85"/>
      <c r="N20" s="85"/>
      <c r="O20" s="85"/>
      <c r="P20" s="20"/>
      <c r="Q20" s="20"/>
      <c r="R20" s="20"/>
      <c r="S20" s="56">
        <v>0.17</v>
      </c>
      <c r="T20" s="59" t="str">
        <f>'INPUT - to fill in'!C189</f>
        <v>Indicate your sales category here</v>
      </c>
      <c r="U20" s="58">
        <f>'INPUT - to fill in'!$D$189</f>
        <v>0</v>
      </c>
      <c r="V20" s="85">
        <f>'INPUT - to fill in'!G190</f>
        <v>0</v>
      </c>
      <c r="W20" s="85">
        <f>'INPUT - to fill in'!H190</f>
        <v>0</v>
      </c>
      <c r="X20" s="85">
        <f>'INPUT - to fill in'!I190</f>
        <v>0</v>
      </c>
      <c r="Y20" s="85">
        <f>'INPUT - to fill in'!J190</f>
        <v>0</v>
      </c>
      <c r="Z20" s="85">
        <f>'INPUT - to fill in'!K190</f>
        <v>0</v>
      </c>
      <c r="AA20" s="85">
        <f>'INPUT - to fill in'!L190</f>
        <v>0</v>
      </c>
    </row>
    <row r="21" spans="2:27">
      <c r="B21" s="63" t="str">
        <f>'INPUT - to fill in'!A75</f>
        <v xml:space="preserve"> Subcontracting </v>
      </c>
      <c r="C21" s="85">
        <f>'INPUT - to fill in'!S228+'INPUT - to fill in'!Q75</f>
        <v>0</v>
      </c>
      <c r="D21" s="86" t="str">
        <f t="shared" si="1"/>
        <v/>
      </c>
      <c r="E21" s="85">
        <f>'INPUT - to fill in'!R75+'INPUT - to fill in'!T228</f>
        <v>0</v>
      </c>
      <c r="F21" s="86" t="str">
        <f t="shared" si="2"/>
        <v/>
      </c>
      <c r="G21" s="85">
        <f>'INPUT - to fill in'!U228+'INPUT - to fill in'!S75</f>
        <v>0</v>
      </c>
      <c r="H21" s="86" t="str">
        <f t="shared" si="3"/>
        <v/>
      </c>
      <c r="I21" s="20"/>
      <c r="K21" s="65" t="s">
        <v>253</v>
      </c>
      <c r="L21" s="85">
        <f>'INPUT - to fill in'!C249</f>
        <v>0</v>
      </c>
      <c r="M21" s="85"/>
      <c r="N21" s="85"/>
      <c r="O21" s="85"/>
      <c r="P21" s="20"/>
      <c r="Q21" s="20"/>
      <c r="R21" s="20"/>
      <c r="S21" s="110" t="s">
        <v>211</v>
      </c>
      <c r="T21" s="112"/>
      <c r="U21" s="110">
        <f>U20</f>
        <v>0</v>
      </c>
    </row>
    <row r="22" spans="2:27">
      <c r="B22" s="63" t="str">
        <f>'INPUT - to fill in'!A77</f>
        <v xml:space="preserve"> Maintenance and repairs </v>
      </c>
      <c r="C22" s="85">
        <f>'INPUT - to fill in'!Q77</f>
        <v>0</v>
      </c>
      <c r="D22" s="86" t="str">
        <f t="shared" si="1"/>
        <v/>
      </c>
      <c r="E22" s="85">
        <f>'INPUT - to fill in'!R77</f>
        <v>0</v>
      </c>
      <c r="F22" s="86" t="str">
        <f t="shared" si="2"/>
        <v/>
      </c>
      <c r="G22" s="85">
        <f>'INPUT - to fill in'!S77</f>
        <v>0</v>
      </c>
      <c r="H22" s="86" t="str">
        <f t="shared" si="3"/>
        <v/>
      </c>
      <c r="I22" s="20"/>
      <c r="K22" s="65" t="s">
        <v>255</v>
      </c>
      <c r="L22" s="85">
        <f>'INPUT - to fill in'!C250</f>
        <v>0</v>
      </c>
      <c r="M22" s="85"/>
      <c r="N22" s="85"/>
      <c r="O22" s="85"/>
      <c r="P22" s="20"/>
      <c r="Q22" s="20"/>
      <c r="R22" s="20"/>
      <c r="S22" s="109" t="s">
        <v>211</v>
      </c>
      <c r="T22" s="112"/>
      <c r="U22" s="112" t="s">
        <v>213</v>
      </c>
      <c r="V22" s="85">
        <f>'INPUT - to fill in'!G225</f>
        <v>0</v>
      </c>
      <c r="W22" s="85">
        <f>'INPUT - to fill in'!H225</f>
        <v>0</v>
      </c>
      <c r="X22" s="85">
        <f>'INPUT - to fill in'!I225</f>
        <v>0</v>
      </c>
      <c r="Y22" s="85">
        <f>'INPUT - to fill in'!J225</f>
        <v>0</v>
      </c>
      <c r="Z22" s="85">
        <f>'INPUT - to fill in'!K225</f>
        <v>0</v>
      </c>
      <c r="AA22" s="85">
        <f>'INPUT - to fill in'!L225</f>
        <v>0</v>
      </c>
    </row>
    <row r="23" spans="2:27">
      <c r="B23" s="63" t="str">
        <f>'INPUT - to fill in'!A78</f>
        <v xml:space="preserve"> Documentation and purchase of studies </v>
      </c>
      <c r="C23" s="85">
        <f>'INPUT - to fill in'!Q78</f>
        <v>0</v>
      </c>
      <c r="D23" s="86" t="str">
        <f t="shared" si="1"/>
        <v/>
      </c>
      <c r="E23" s="85">
        <f>'INPUT - to fill in'!R78</f>
        <v>0</v>
      </c>
      <c r="F23" s="86" t="str">
        <f t="shared" si="2"/>
        <v/>
      </c>
      <c r="G23" s="85">
        <f>'INPUT - to fill in'!S78</f>
        <v>0</v>
      </c>
      <c r="H23" s="86" t="str">
        <f t="shared" si="3"/>
        <v/>
      </c>
      <c r="I23" s="20"/>
      <c r="K23" s="65" t="s">
        <v>261</v>
      </c>
      <c r="L23" s="85">
        <f>'INPUT - to fill in'!C253</f>
        <v>0</v>
      </c>
      <c r="M23" s="85"/>
      <c r="N23" s="85"/>
      <c r="O23" s="85"/>
      <c r="P23" s="20"/>
      <c r="Q23" s="20"/>
      <c r="R23" s="20"/>
    </row>
    <row r="24" spans="2:27">
      <c r="B24" s="63" t="str">
        <f>'INPUT - to fill in'!A79</f>
        <v xml:space="preserve"> Training costs </v>
      </c>
      <c r="C24" s="85">
        <f>'INPUT - to fill in'!Q79</f>
        <v>0</v>
      </c>
      <c r="D24" s="86" t="str">
        <f t="shared" si="1"/>
        <v/>
      </c>
      <c r="E24" s="85">
        <f>'INPUT - to fill in'!R79</f>
        <v>0</v>
      </c>
      <c r="F24" s="86" t="str">
        <f t="shared" si="2"/>
        <v/>
      </c>
      <c r="G24" s="85">
        <f>'INPUT - to fill in'!S79</f>
        <v>0</v>
      </c>
      <c r="H24" s="86" t="str">
        <f t="shared" si="3"/>
        <v/>
      </c>
      <c r="I24" s="20"/>
      <c r="K24" s="65" t="s">
        <v>354</v>
      </c>
      <c r="L24" s="85"/>
      <c r="M24" s="85">
        <f>C65</f>
        <v>0</v>
      </c>
      <c r="N24" s="85">
        <f>E65</f>
        <v>-535</v>
      </c>
      <c r="O24" s="85">
        <f>G63</f>
        <v>-535</v>
      </c>
      <c r="P24" s="20"/>
      <c r="Q24" s="20"/>
      <c r="R24" s="20"/>
    </row>
    <row r="25" spans="2:27">
      <c r="B25" s="63" t="str">
        <f>'INPUT - to fill in'!A80</f>
        <v xml:space="preserve"> Fees </v>
      </c>
      <c r="C25" s="85">
        <f>'INPUT - to fill in'!Q80</f>
        <v>0</v>
      </c>
      <c r="D25" s="86" t="str">
        <f t="shared" si="1"/>
        <v/>
      </c>
      <c r="E25" s="85">
        <f>'INPUT - to fill in'!R80</f>
        <v>0</v>
      </c>
      <c r="F25" s="86" t="str">
        <f t="shared" si="2"/>
        <v/>
      </c>
      <c r="G25" s="85">
        <f>'INPUT - to fill in'!S80</f>
        <v>0</v>
      </c>
      <c r="H25" s="86" t="str">
        <f t="shared" si="3"/>
        <v/>
      </c>
      <c r="I25" s="20"/>
      <c r="K25" s="65"/>
      <c r="L25" s="65"/>
      <c r="M25" s="65"/>
      <c r="N25" s="65"/>
      <c r="O25" s="65"/>
      <c r="P25" s="20"/>
      <c r="Q25" s="20"/>
      <c r="R25" s="20"/>
    </row>
    <row r="26" spans="2:27">
      <c r="B26" s="63" t="str">
        <f>'INPUT - to fill in'!A81</f>
        <v xml:space="preserve"> Insurance premium</v>
      </c>
      <c r="C26" s="85">
        <f>'INPUT - to fill in'!Q81</f>
        <v>0</v>
      </c>
      <c r="D26" s="86" t="str">
        <f t="shared" si="1"/>
        <v/>
      </c>
      <c r="E26" s="85">
        <f>'INPUT - to fill in'!R81</f>
        <v>0</v>
      </c>
      <c r="F26" s="86" t="str">
        <f t="shared" si="2"/>
        <v/>
      </c>
      <c r="G26" s="85">
        <f>'INPUT - to fill in'!S81</f>
        <v>0</v>
      </c>
      <c r="H26" s="86" t="str">
        <f t="shared" si="3"/>
        <v/>
      </c>
      <c r="I26" s="20"/>
      <c r="K26" s="73" t="s">
        <v>293</v>
      </c>
      <c r="L26" s="50">
        <f>L19-L9</f>
        <v>0</v>
      </c>
      <c r="M26" s="50">
        <f>M19-M9</f>
        <v>0</v>
      </c>
      <c r="N26" s="50">
        <f>N19-N9</f>
        <v>-535</v>
      </c>
      <c r="O26" s="50">
        <f>O19-O9</f>
        <v>-535</v>
      </c>
      <c r="P26" s="20"/>
      <c r="Q26" s="20"/>
      <c r="R26" s="20"/>
    </row>
    <row r="27" spans="2:27">
      <c r="B27" s="63" t="str">
        <f>'INPUT - to fill in'!A82</f>
        <v xml:space="preserve"> Advertising </v>
      </c>
      <c r="C27" s="85">
        <f>'INPUT - to fill in'!Q82</f>
        <v>0</v>
      </c>
      <c r="D27" s="86" t="str">
        <f t="shared" si="1"/>
        <v/>
      </c>
      <c r="E27" s="85">
        <f>'INPUT - to fill in'!R82</f>
        <v>0</v>
      </c>
      <c r="F27" s="86" t="str">
        <f t="shared" si="2"/>
        <v/>
      </c>
      <c r="G27" s="85">
        <f>'INPUT - to fill in'!S82</f>
        <v>0</v>
      </c>
      <c r="H27" s="86" t="str">
        <f t="shared" si="3"/>
        <v/>
      </c>
      <c r="I27" s="20"/>
      <c r="K27" s="73" t="s">
        <v>294</v>
      </c>
      <c r="L27" s="50">
        <f>L26</f>
        <v>0</v>
      </c>
      <c r="M27" s="50">
        <f>M26+L27</f>
        <v>0</v>
      </c>
      <c r="N27" s="50">
        <f>N26+M27</f>
        <v>-535</v>
      </c>
      <c r="O27" s="50">
        <f>O26+N27</f>
        <v>-1070</v>
      </c>
      <c r="P27" s="20"/>
      <c r="Q27" s="20"/>
      <c r="R27" s="20"/>
    </row>
    <row r="28" spans="2:27" ht="15" customHeight="1">
      <c r="B28" s="63" t="str">
        <f>'INPUT - to fill in'!A83</f>
        <v xml:space="preserve"> Travel and representation </v>
      </c>
      <c r="C28" s="85">
        <f>'INPUT - to fill in'!Q83</f>
        <v>0</v>
      </c>
      <c r="D28" s="86" t="str">
        <f t="shared" si="1"/>
        <v/>
      </c>
      <c r="E28" s="85">
        <f>'INPUT - to fill in'!R83</f>
        <v>0</v>
      </c>
      <c r="F28" s="86" t="str">
        <f t="shared" si="2"/>
        <v/>
      </c>
      <c r="G28" s="85">
        <f>'INPUT - to fill in'!S83</f>
        <v>0</v>
      </c>
      <c r="H28" s="86" t="str">
        <f t="shared" si="3"/>
        <v/>
      </c>
      <c r="I28" s="20"/>
      <c r="K28" s="20"/>
      <c r="L28" s="20"/>
      <c r="M28" s="20"/>
      <c r="N28" s="20"/>
      <c r="O28" s="20"/>
      <c r="P28" s="20"/>
      <c r="Q28" s="20"/>
      <c r="R28" s="20"/>
      <c r="S28" s="248" t="s">
        <v>23</v>
      </c>
      <c r="T28" s="244" t="s">
        <v>201</v>
      </c>
      <c r="U28" s="305" t="s">
        <v>386</v>
      </c>
      <c r="V28" s="311" t="s">
        <v>91</v>
      </c>
      <c r="W28" s="311" t="s">
        <v>92</v>
      </c>
      <c r="X28" s="311" t="s">
        <v>93</v>
      </c>
      <c r="Y28" s="311" t="s">
        <v>94</v>
      </c>
      <c r="Z28" s="311" t="s">
        <v>95</v>
      </c>
      <c r="AA28" s="311" t="s">
        <v>96</v>
      </c>
    </row>
    <row r="29" spans="2:27" ht="15" customHeight="1">
      <c r="B29" s="63" t="str">
        <f>'INPUT - to fill in'!A84</f>
        <v xml:space="preserve"> Transport of goods </v>
      </c>
      <c r="C29" s="85">
        <f>'INPUT - to fill in'!Q84</f>
        <v>0</v>
      </c>
      <c r="D29" s="86" t="str">
        <f t="shared" si="1"/>
        <v/>
      </c>
      <c r="E29" s="85">
        <f>'INPUT - to fill in'!R84</f>
        <v>0</v>
      </c>
      <c r="F29" s="86" t="str">
        <f t="shared" si="2"/>
        <v/>
      </c>
      <c r="G29" s="85">
        <f>'INPUT - to fill in'!S84</f>
        <v>0</v>
      </c>
      <c r="H29" s="86" t="str">
        <f t="shared" si="3"/>
        <v/>
      </c>
      <c r="I29" s="20"/>
      <c r="K29" s="279" t="s">
        <v>388</v>
      </c>
      <c r="L29" s="279"/>
      <c r="M29" s="279"/>
      <c r="N29" s="279"/>
      <c r="O29" s="106"/>
      <c r="P29" s="20"/>
      <c r="Q29" s="20"/>
      <c r="R29" s="20"/>
      <c r="S29" s="222"/>
      <c r="T29" s="245"/>
      <c r="U29" s="306"/>
      <c r="V29" s="312" t="s">
        <v>387</v>
      </c>
      <c r="W29" s="312"/>
      <c r="X29" s="312"/>
      <c r="Y29" s="312"/>
      <c r="Z29" s="312"/>
      <c r="AA29" s="312"/>
    </row>
    <row r="30" spans="2:27" ht="15" customHeight="1">
      <c r="B30" s="63" t="str">
        <f>'INPUT - to fill in'!A85</f>
        <v xml:space="preserve"> Fleet insurance </v>
      </c>
      <c r="C30" s="85">
        <f>'INPUT - to fill in'!Q85</f>
        <v>0</v>
      </c>
      <c r="D30" s="86" t="str">
        <f t="shared" si="1"/>
        <v/>
      </c>
      <c r="E30" s="85">
        <f>'INPUT - to fill in'!R85</f>
        <v>0</v>
      </c>
      <c r="F30" s="86" t="str">
        <f t="shared" si="2"/>
        <v/>
      </c>
      <c r="G30" s="85">
        <f>'INPUT - to fill in'!S85</f>
        <v>0</v>
      </c>
      <c r="H30" s="86" t="str">
        <f t="shared" si="3"/>
        <v/>
      </c>
      <c r="I30" s="20"/>
      <c r="K30" s="279"/>
      <c r="L30" s="279"/>
      <c r="M30" s="279"/>
      <c r="N30" s="279"/>
      <c r="O30" s="106"/>
      <c r="P30" s="20"/>
      <c r="Q30" s="20"/>
      <c r="R30" s="20"/>
      <c r="S30" s="56">
        <v>0.17</v>
      </c>
      <c r="T30" s="59" t="str">
        <f>T10</f>
        <v>Indicate your sales category here</v>
      </c>
      <c r="U30" s="58">
        <f>'INPUT - to fill in'!$D$154</f>
        <v>0</v>
      </c>
      <c r="V30" s="85">
        <f>'INPUT - to fill in'!M155</f>
        <v>0</v>
      </c>
      <c r="W30" s="85">
        <f>'INPUT - to fill in'!N155</f>
        <v>0</v>
      </c>
      <c r="X30" s="85">
        <f>'INPUT - to fill in'!O155</f>
        <v>0</v>
      </c>
      <c r="Y30" s="85">
        <f>'INPUT - to fill in'!P155</f>
        <v>0</v>
      </c>
      <c r="Z30" s="85">
        <f>'INPUT - to fill in'!Q155</f>
        <v>0</v>
      </c>
      <c r="AA30" s="85">
        <f>'INPUT - to fill in'!R155</f>
        <v>0</v>
      </c>
    </row>
    <row r="31" spans="2:27" ht="16.5" customHeight="1">
      <c r="B31" s="63" t="str">
        <f>'INPUT - to fill in'!A86</f>
        <v xml:space="preserve"> Fleet-related taxes </v>
      </c>
      <c r="C31" s="85">
        <f>'INPUT - to fill in'!Q86</f>
        <v>0</v>
      </c>
      <c r="D31" s="86" t="str">
        <f t="shared" si="1"/>
        <v/>
      </c>
      <c r="E31" s="85">
        <f>'INPUT - to fill in'!R86</f>
        <v>0</v>
      </c>
      <c r="F31" s="86" t="str">
        <f t="shared" si="2"/>
        <v/>
      </c>
      <c r="G31" s="85">
        <f>'INPUT - to fill in'!S86</f>
        <v>0</v>
      </c>
      <c r="H31" s="86" t="str">
        <f t="shared" si="3"/>
        <v/>
      </c>
      <c r="I31" s="20"/>
      <c r="K31" s="279"/>
      <c r="L31" s="279"/>
      <c r="M31" s="279"/>
      <c r="N31" s="279"/>
      <c r="S31" s="110" t="s">
        <v>211</v>
      </c>
      <c r="T31" s="112"/>
      <c r="U31" s="112"/>
    </row>
    <row r="32" spans="2:27" ht="15" customHeight="1">
      <c r="B32" s="63" t="str">
        <f>'INPUT - to fill in'!A87</f>
        <v xml:space="preserve"> Use of temporary staff </v>
      </c>
      <c r="C32" s="85">
        <f>'INPUT - to fill in'!Q87</f>
        <v>0</v>
      </c>
      <c r="D32" s="86" t="str">
        <f t="shared" si="1"/>
        <v/>
      </c>
      <c r="E32" s="85">
        <f>'INPUT - to fill in'!R87</f>
        <v>0</v>
      </c>
      <c r="F32" s="86" t="str">
        <f t="shared" si="2"/>
        <v/>
      </c>
      <c r="G32" s="85">
        <f>'INPUT - to fill in'!S87</f>
        <v>0</v>
      </c>
      <c r="H32" s="86" t="str">
        <f t="shared" si="3"/>
        <v/>
      </c>
      <c r="I32" s="20"/>
      <c r="K32" s="193" t="s">
        <v>296</v>
      </c>
      <c r="L32" s="186" t="s">
        <v>268</v>
      </c>
      <c r="M32" s="186" t="s">
        <v>270</v>
      </c>
      <c r="N32" s="186" t="s">
        <v>271</v>
      </c>
      <c r="S32" s="56">
        <v>0.17</v>
      </c>
      <c r="T32" s="59" t="str">
        <f t="shared" ref="T32:T40" si="5">T12</f>
        <v>Indicate your sales category here</v>
      </c>
      <c r="U32" s="58">
        <f>'INPUT - to fill in'!$D$161</f>
        <v>0</v>
      </c>
      <c r="V32" s="85">
        <f>'INPUT - to fill in'!M162</f>
        <v>0</v>
      </c>
      <c r="W32" s="85">
        <f>'INPUT - to fill in'!N162</f>
        <v>0</v>
      </c>
      <c r="X32" s="85">
        <f>'INPUT - to fill in'!O162</f>
        <v>0</v>
      </c>
      <c r="Y32" s="85">
        <f>'INPUT - to fill in'!P162</f>
        <v>0</v>
      </c>
      <c r="Z32" s="85">
        <f>'INPUT - to fill in'!Q162</f>
        <v>0</v>
      </c>
      <c r="AA32" s="85">
        <f>'INPUT - to fill in'!R162</f>
        <v>0</v>
      </c>
    </row>
    <row r="33" spans="2:27">
      <c r="B33" s="63" t="str">
        <f>'INPUT - to fill in'!A88</f>
        <v xml:space="preserve">Telephone and internet fees </v>
      </c>
      <c r="C33" s="85">
        <f>'INPUT - to fill in'!Q88</f>
        <v>0</v>
      </c>
      <c r="D33" s="86" t="str">
        <f t="shared" si="1"/>
        <v/>
      </c>
      <c r="E33" s="85">
        <f>'INPUT - to fill in'!R88</f>
        <v>0</v>
      </c>
      <c r="F33" s="86" t="str">
        <f t="shared" si="2"/>
        <v/>
      </c>
      <c r="G33" s="85">
        <f>'INPUT - to fill in'!S88</f>
        <v>0</v>
      </c>
      <c r="H33" s="86" t="str">
        <f t="shared" si="3"/>
        <v/>
      </c>
      <c r="I33" s="20"/>
      <c r="K33" s="121" t="s">
        <v>297</v>
      </c>
      <c r="L33" s="85" t="str">
        <f>IF(DATA!H167&lt;&gt;0,DATA!H165,"")</f>
        <v/>
      </c>
      <c r="M33" s="85" t="str">
        <f>IF(DATA!I167&lt;&gt;0,DATA!I165,"")</f>
        <v/>
      </c>
      <c r="N33" s="85" t="str">
        <f>IF(DATA!J167&lt;&gt;0,DATA!J165,"")</f>
        <v/>
      </c>
      <c r="S33" s="110" t="s">
        <v>211</v>
      </c>
      <c r="T33" s="112"/>
      <c r="U33" s="110">
        <f>U32</f>
        <v>0</v>
      </c>
    </row>
    <row r="34" spans="2:27">
      <c r="B34" s="63" t="str">
        <f>'INPUT - to fill in'!A89</f>
        <v xml:space="preserve">Website management fees </v>
      </c>
      <c r="C34" s="85">
        <f>'INPUT - to fill in'!Q89</f>
        <v>0</v>
      </c>
      <c r="D34" s="86" t="str">
        <f t="shared" si="1"/>
        <v/>
      </c>
      <c r="E34" s="85">
        <f>'INPUT - to fill in'!R89</f>
        <v>0</v>
      </c>
      <c r="F34" s="86" t="str">
        <f t="shared" si="2"/>
        <v/>
      </c>
      <c r="G34" s="85">
        <f>'INPUT - to fill in'!S89</f>
        <v>0</v>
      </c>
      <c r="H34" s="86" t="str">
        <f t="shared" si="3"/>
        <v/>
      </c>
      <c r="I34" s="20"/>
      <c r="K34" s="121"/>
      <c r="S34" s="56">
        <v>0.17</v>
      </c>
      <c r="T34" s="59" t="str">
        <f t="shared" si="5"/>
        <v>Indicate your sales category here</v>
      </c>
      <c r="U34" s="58">
        <f>'INPUT - to fill in'!$D$168</f>
        <v>0</v>
      </c>
      <c r="V34" s="85">
        <f>'INPUT - to fill in'!M169</f>
        <v>0</v>
      </c>
      <c r="W34" s="85">
        <f>'INPUT - to fill in'!N169</f>
        <v>0</v>
      </c>
      <c r="X34" s="85">
        <f>'INPUT - to fill in'!O169</f>
        <v>0</v>
      </c>
      <c r="Y34" s="85">
        <f>'INPUT - to fill in'!P169</f>
        <v>0</v>
      </c>
      <c r="Z34" s="85">
        <f>'INPUT - to fill in'!Q169</f>
        <v>0</v>
      </c>
      <c r="AA34" s="85">
        <f>'INPUT - to fill in'!R169</f>
        <v>0</v>
      </c>
    </row>
    <row r="35" spans="2:27">
      <c r="B35" s="63" t="str">
        <f>'INPUT - to fill in'!A90</f>
        <v xml:space="preserve">Bank services </v>
      </c>
      <c r="C35" s="85">
        <f>'INPUT - to fill in'!Q90</f>
        <v>0</v>
      </c>
      <c r="D35" s="86" t="str">
        <f t="shared" si="1"/>
        <v/>
      </c>
      <c r="E35" s="85">
        <f>'INPUT - to fill in'!R90</f>
        <v>0</v>
      </c>
      <c r="F35" s="86" t="str">
        <f t="shared" si="2"/>
        <v/>
      </c>
      <c r="G35" s="85">
        <f>'INPUT - to fill in'!S90</f>
        <v>0</v>
      </c>
      <c r="H35" s="86" t="str">
        <f t="shared" si="3"/>
        <v/>
      </c>
      <c r="I35" s="20"/>
      <c r="S35" s="110" t="s">
        <v>211</v>
      </c>
      <c r="T35" s="112"/>
      <c r="U35" s="110">
        <f>U34</f>
        <v>0</v>
      </c>
    </row>
    <row r="36" spans="2:27">
      <c r="B36" s="63" t="str">
        <f>'INPUT - to fill in'!A91</f>
        <v xml:space="preserve">Loan interest </v>
      </c>
      <c r="C36" s="85">
        <f>'INPUT - to fill in'!Q91</f>
        <v>0</v>
      </c>
      <c r="D36" s="86" t="str">
        <f t="shared" si="1"/>
        <v/>
      </c>
      <c r="E36" s="85">
        <f>'INPUT - to fill in'!R91</f>
        <v>0</v>
      </c>
      <c r="F36" s="86" t="str">
        <f t="shared" si="2"/>
        <v/>
      </c>
      <c r="G36" s="85">
        <f>'INPUT - to fill in'!S91</f>
        <v>0</v>
      </c>
      <c r="H36" s="86" t="str">
        <f t="shared" si="3"/>
        <v/>
      </c>
      <c r="I36" s="20"/>
      <c r="K36" s="121" t="s">
        <v>298</v>
      </c>
      <c r="L36" s="119" t="str">
        <f>IF(L33&lt;&gt;"",L33/(C9/360),"")</f>
        <v/>
      </c>
      <c r="M36" s="119" t="str">
        <f>IF(M33&lt;&gt;"",M33/(E9/360),"")</f>
        <v/>
      </c>
      <c r="N36" s="119" t="str">
        <f>IF(N33&lt;&gt;"",N33/(G9/360),"")</f>
        <v/>
      </c>
      <c r="S36" s="56">
        <v>0.17</v>
      </c>
      <c r="T36" s="59" t="str">
        <f t="shared" si="5"/>
        <v>Indicate your sales category here</v>
      </c>
      <c r="U36" s="58">
        <f>'INPUT - to fill in'!$D$175</f>
        <v>0</v>
      </c>
      <c r="V36" s="85">
        <f>'INPUT - to fill in'!M176</f>
        <v>0</v>
      </c>
      <c r="W36" s="85">
        <f>'INPUT - to fill in'!N176</f>
        <v>0</v>
      </c>
      <c r="X36" s="85">
        <f>'INPUT - to fill in'!O176</f>
        <v>0</v>
      </c>
      <c r="Y36" s="85">
        <f>'INPUT - to fill in'!P176</f>
        <v>0</v>
      </c>
      <c r="Z36" s="85">
        <f>'INPUT - to fill in'!Q176</f>
        <v>0</v>
      </c>
      <c r="AA36" s="85">
        <f>'INPUT - to fill in'!R176</f>
        <v>0</v>
      </c>
    </row>
    <row r="37" spans="2:27">
      <c r="B37" s="63" t="str">
        <f>'INPUT - to fill in'!A92</f>
        <v xml:space="preserve">Transaction commissions </v>
      </c>
      <c r="C37" s="85">
        <f>'INPUT - to fill in'!Q92</f>
        <v>0</v>
      </c>
      <c r="D37" s="86" t="str">
        <f t="shared" si="1"/>
        <v/>
      </c>
      <c r="E37" s="85">
        <f>'INPUT - to fill in'!R92</f>
        <v>0</v>
      </c>
      <c r="F37" s="86" t="str">
        <f t="shared" si="2"/>
        <v/>
      </c>
      <c r="G37" s="85">
        <f>'INPUT - to fill in'!S92</f>
        <v>0</v>
      </c>
      <c r="H37" s="86" t="str">
        <f t="shared" si="3"/>
        <v/>
      </c>
      <c r="I37" s="20"/>
      <c r="K37" s="121"/>
      <c r="S37" s="110" t="s">
        <v>211</v>
      </c>
      <c r="T37" s="112"/>
      <c r="U37" s="110">
        <f>U36</f>
        <v>0</v>
      </c>
    </row>
    <row r="38" spans="2:27">
      <c r="B38" s="63" t="str">
        <f>'INPUT - to fill in'!A93</f>
        <v xml:space="preserve">Miscellaneous expenses 1 </v>
      </c>
      <c r="C38" s="85">
        <f>'INPUT - to fill in'!Q93</f>
        <v>0</v>
      </c>
      <c r="D38" s="86" t="str">
        <f t="shared" si="1"/>
        <v/>
      </c>
      <c r="E38" s="85">
        <f>'INPUT - to fill in'!R93</f>
        <v>0</v>
      </c>
      <c r="F38" s="86" t="str">
        <f t="shared" si="2"/>
        <v/>
      </c>
      <c r="G38" s="85">
        <f>'INPUT - to fill in'!S93</f>
        <v>0</v>
      </c>
      <c r="H38" s="86" t="str">
        <f t="shared" si="3"/>
        <v/>
      </c>
      <c r="I38" s="20"/>
      <c r="S38" s="56">
        <v>0.17</v>
      </c>
      <c r="T38" s="59" t="str">
        <f t="shared" si="5"/>
        <v>Indicate your sales category here</v>
      </c>
      <c r="U38" s="58">
        <f>'INPUT - to fill in'!$D$182</f>
        <v>0</v>
      </c>
      <c r="V38" s="85">
        <f>'INPUT - to fill in'!M183</f>
        <v>0</v>
      </c>
      <c r="W38" s="85">
        <f>'INPUT - to fill in'!N183</f>
        <v>0</v>
      </c>
      <c r="X38" s="85">
        <f>'INPUT - to fill in'!O183</f>
        <v>0</v>
      </c>
      <c r="Y38" s="85">
        <f>'INPUT - to fill in'!P183</f>
        <v>0</v>
      </c>
      <c r="Z38" s="85">
        <f>'INPUT - to fill in'!Q183</f>
        <v>0</v>
      </c>
      <c r="AA38" s="85">
        <f>'INPUT - to fill in'!R183</f>
        <v>0</v>
      </c>
    </row>
    <row r="39" spans="2:27">
      <c r="B39" s="63" t="str">
        <f>'INPUT - to fill in'!A94</f>
        <v xml:space="preserve"> Miscellaneous expenses 2 </v>
      </c>
      <c r="C39" s="85">
        <f>'INPUT - to fill in'!Q94</f>
        <v>0</v>
      </c>
      <c r="D39" s="86" t="str">
        <f t="shared" si="1"/>
        <v/>
      </c>
      <c r="E39" s="85">
        <f>'INPUT - to fill in'!R94</f>
        <v>0</v>
      </c>
      <c r="F39" s="86" t="str">
        <f t="shared" si="2"/>
        <v/>
      </c>
      <c r="G39" s="85">
        <f>'INPUT - to fill in'!S94</f>
        <v>0</v>
      </c>
      <c r="H39" s="86" t="str">
        <f t="shared" si="3"/>
        <v/>
      </c>
      <c r="I39" s="20"/>
      <c r="K39" s="121" t="s">
        <v>299</v>
      </c>
      <c r="L39" s="86" t="str">
        <f>IF(L33&lt;&gt;"",(C9-L33)/C9,"")</f>
        <v/>
      </c>
      <c r="M39" s="86" t="str">
        <f>IF(M33&lt;&gt;"",(E9-M33)/E9,"")</f>
        <v/>
      </c>
      <c r="N39" s="86" t="str">
        <f>IF(N33&lt;&gt;"",(G9-N33)/G9,"")</f>
        <v/>
      </c>
      <c r="S39" s="110" t="s">
        <v>211</v>
      </c>
      <c r="T39" s="112"/>
      <c r="U39" s="110">
        <f>U38</f>
        <v>0</v>
      </c>
    </row>
    <row r="40" spans="2:27">
      <c r="B40" s="63"/>
      <c r="C40" s="32"/>
      <c r="D40" s="32"/>
      <c r="E40" s="32"/>
      <c r="F40" s="32"/>
      <c r="G40" s="32"/>
      <c r="H40" s="32"/>
      <c r="I40" s="20"/>
      <c r="K40" s="121"/>
      <c r="S40" s="56">
        <v>0.17</v>
      </c>
      <c r="T40" s="59" t="str">
        <f t="shared" si="5"/>
        <v>Indicate your sales category here</v>
      </c>
      <c r="U40" s="58">
        <f>'INPUT - to fill in'!$D$189</f>
        <v>0</v>
      </c>
      <c r="V40" s="85">
        <f>'INPUT - to fill in'!M190</f>
        <v>0</v>
      </c>
      <c r="W40" s="85">
        <f>'INPUT - to fill in'!N190</f>
        <v>0</v>
      </c>
      <c r="X40" s="85">
        <f>'INPUT - to fill in'!O190</f>
        <v>0</v>
      </c>
      <c r="Y40" s="85">
        <f>'INPUT - to fill in'!P190</f>
        <v>0</v>
      </c>
      <c r="Z40" s="85">
        <f>'INPUT - to fill in'!Q190</f>
        <v>0</v>
      </c>
      <c r="AA40" s="85">
        <f>'INPUT - to fill in'!R190</f>
        <v>0</v>
      </c>
    </row>
    <row r="41" spans="2:27">
      <c r="B41" s="70" t="s">
        <v>300</v>
      </c>
      <c r="C41" s="50">
        <f>C13-C15</f>
        <v>0</v>
      </c>
      <c r="D41" s="84" t="str">
        <f>IF($C$9=0,"",C41/$C$9)</f>
        <v/>
      </c>
      <c r="E41" s="50">
        <f>E13-E15</f>
        <v>0</v>
      </c>
      <c r="F41" s="84" t="str">
        <f>IF($E$9=0,"",E41/$E$9)</f>
        <v/>
      </c>
      <c r="G41" s="50">
        <f>G13-G15</f>
        <v>0</v>
      </c>
      <c r="H41" s="84" t="str">
        <f>IF($G$9=0,"",G41/$G$9)</f>
        <v/>
      </c>
      <c r="I41" s="20"/>
      <c r="S41" s="110" t="s">
        <v>211</v>
      </c>
      <c r="T41" s="112"/>
      <c r="U41" s="110">
        <f>U40</f>
        <v>0</v>
      </c>
    </row>
    <row r="42" spans="2:27">
      <c r="B42" s="71"/>
      <c r="C42" s="72"/>
      <c r="D42" s="72"/>
      <c r="E42" s="72"/>
      <c r="F42" s="72"/>
      <c r="G42" s="72"/>
      <c r="H42" s="72"/>
      <c r="I42" s="20"/>
      <c r="K42" s="121" t="s">
        <v>301</v>
      </c>
      <c r="L42" s="130" t="str">
        <f>'OUTPUT - analysis'!K41</f>
        <v>100%</v>
      </c>
      <c r="M42" s="130" t="str">
        <f>'OUTPUT - analysis'!L41</f>
        <v>100%</v>
      </c>
      <c r="N42" s="130" t="str">
        <f>'OUTPUT - analysis'!M41</f>
        <v>100%</v>
      </c>
      <c r="S42" s="109" t="s">
        <v>211</v>
      </c>
      <c r="T42" s="112"/>
      <c r="U42" s="112" t="s">
        <v>213</v>
      </c>
      <c r="V42" s="85">
        <f>'INPUT - to fill in'!M225</f>
        <v>0</v>
      </c>
      <c r="W42" s="85">
        <f>'INPUT - to fill in'!N225</f>
        <v>0</v>
      </c>
      <c r="X42" s="85">
        <f>'INPUT - to fill in'!O225</f>
        <v>0</v>
      </c>
      <c r="Y42" s="85">
        <f>'INPUT - to fill in'!P225</f>
        <v>0</v>
      </c>
      <c r="Z42" s="85">
        <f>'INPUT - to fill in'!Q225</f>
        <v>0</v>
      </c>
      <c r="AA42" s="85">
        <f>'INPUT - to fill in'!R225</f>
        <v>0</v>
      </c>
    </row>
    <row r="43" spans="2:27">
      <c r="B43" s="70" t="s">
        <v>302</v>
      </c>
      <c r="C43" s="50">
        <f>SUM(C44:C46)</f>
        <v>0</v>
      </c>
      <c r="D43" s="84" t="str">
        <f>IF($C$9=0,"",C43/$C$9)</f>
        <v/>
      </c>
      <c r="E43" s="50">
        <f>SUM(E44:E46)</f>
        <v>0</v>
      </c>
      <c r="F43" s="84" t="str">
        <f>IF($E$9=0,"",E43/$E$9)</f>
        <v/>
      </c>
      <c r="G43" s="50">
        <f>SUM(G44:G46)</f>
        <v>0</v>
      </c>
      <c r="H43" s="84" t="str">
        <f>IF($G$9=0,"",G43/$G$9)</f>
        <v/>
      </c>
      <c r="I43" s="20"/>
      <c r="K43" s="121"/>
    </row>
    <row r="44" spans="2:27">
      <c r="B44" s="63" t="s">
        <v>303</v>
      </c>
      <c r="C44" s="85">
        <f>SUM('INPUT - to fill in'!P129)</f>
        <v>0</v>
      </c>
      <c r="D44" s="86" t="str">
        <f>IF($C$9=0,"",C44/$C$9)</f>
        <v/>
      </c>
      <c r="E44" s="85">
        <f>SUM('INPUT - to fill in'!Q129)</f>
        <v>0</v>
      </c>
      <c r="F44" s="86" t="str">
        <f>IF($E$9=0,"",E44/$E$9)</f>
        <v/>
      </c>
      <c r="G44" s="85">
        <f>SUM('INPUT - to fill in'!R129)</f>
        <v>0</v>
      </c>
      <c r="H44" s="86" t="str">
        <f>IF($G$9=0,"",G44/$G$9)</f>
        <v/>
      </c>
      <c r="I44" s="20"/>
    </row>
    <row r="45" spans="2:27">
      <c r="B45" s="63" t="s">
        <v>305</v>
      </c>
      <c r="C45" s="85">
        <f>SUM('INPUT - to fill in'!P130:P135)</f>
        <v>0</v>
      </c>
      <c r="D45" s="86" t="str">
        <f>IF($C$9=0,"",C45/$C$9)</f>
        <v/>
      </c>
      <c r="E45" s="85">
        <f>SUM('INPUT - to fill in'!Q130:Q135)</f>
        <v>0</v>
      </c>
      <c r="F45" s="86" t="str">
        <f>IF($E$9=0,"",E45/$E$9)</f>
        <v/>
      </c>
      <c r="G45" s="85">
        <f>SUM('INPUT - to fill in'!R130:R135)</f>
        <v>0</v>
      </c>
      <c r="H45" s="86" t="str">
        <f>IF($G$9=0,"",G45/$G$9)</f>
        <v/>
      </c>
      <c r="I45" s="20"/>
      <c r="K45" s="121" t="s">
        <v>389</v>
      </c>
      <c r="L45" s="85">
        <f>M24</f>
        <v>0</v>
      </c>
      <c r="M45" s="85">
        <f>N24</f>
        <v>-535</v>
      </c>
      <c r="N45" s="85">
        <f>O24</f>
        <v>-535</v>
      </c>
    </row>
    <row r="46" spans="2:27">
      <c r="B46" s="63" t="s">
        <v>306</v>
      </c>
      <c r="C46" s="85">
        <f>'INPUT - to fill in'!P136</f>
        <v>0</v>
      </c>
      <c r="D46" s="86" t="str">
        <f>IF($C$9=0,"",C46/$C$9)</f>
        <v/>
      </c>
      <c r="E46" s="85">
        <f>'INPUT - to fill in'!Q136</f>
        <v>0</v>
      </c>
      <c r="F46" s="86" t="str">
        <f>IF($E$9=0,"",E46/$E$9)</f>
        <v/>
      </c>
      <c r="G46" s="85">
        <f>'INPUT - to fill in'!R136</f>
        <v>0</v>
      </c>
      <c r="H46" s="86" t="str">
        <f>IF($G$9=0,"",G46/$G$9)</f>
        <v/>
      </c>
      <c r="I46" s="20"/>
    </row>
    <row r="47" spans="2:27" ht="15" customHeight="1">
      <c r="B47" s="63"/>
      <c r="C47" s="32"/>
      <c r="D47" s="32"/>
      <c r="E47" s="32"/>
      <c r="F47" s="32"/>
      <c r="G47" s="32"/>
      <c r="H47" s="32"/>
      <c r="I47" s="20"/>
      <c r="S47" s="248" t="s">
        <v>23</v>
      </c>
      <c r="T47" s="248" t="s">
        <v>201</v>
      </c>
      <c r="U47" s="305" t="s">
        <v>390</v>
      </c>
      <c r="V47" s="311" t="s">
        <v>391</v>
      </c>
      <c r="W47" s="313"/>
      <c r="X47" s="311" t="s">
        <v>392</v>
      </c>
      <c r="Y47" s="313"/>
      <c r="Z47" s="311" t="s">
        <v>393</v>
      </c>
      <c r="AA47" s="313"/>
    </row>
    <row r="48" spans="2:27" ht="15" customHeight="1">
      <c r="B48" s="195" t="s">
        <v>308</v>
      </c>
      <c r="C48" s="50">
        <f>C41-C43</f>
        <v>0</v>
      </c>
      <c r="D48" s="84" t="str">
        <f>IF($C$9=0,"",C48/$C$9)</f>
        <v/>
      </c>
      <c r="E48" s="50">
        <f>E41-E43</f>
        <v>0</v>
      </c>
      <c r="F48" s="84" t="str">
        <f>IF($E$9=0,"",E48/$E$9)</f>
        <v/>
      </c>
      <c r="G48" s="50">
        <f>G41-G43</f>
        <v>0</v>
      </c>
      <c r="H48" s="84" t="str">
        <f>IF($G$9=0,"",G48/$G$9)</f>
        <v/>
      </c>
      <c r="I48" s="20"/>
      <c r="S48" s="222"/>
      <c r="T48" s="222"/>
      <c r="U48" s="306"/>
      <c r="V48" s="311"/>
      <c r="W48" s="313"/>
      <c r="X48" s="311"/>
      <c r="Y48" s="313"/>
      <c r="Z48" s="311"/>
      <c r="AA48" s="313"/>
    </row>
    <row r="49" spans="2:27" ht="15" customHeight="1">
      <c r="B49" s="73"/>
      <c r="C49" s="72"/>
      <c r="D49" s="72"/>
      <c r="E49" s="72"/>
      <c r="F49" s="72"/>
      <c r="G49" s="72"/>
      <c r="H49" s="72"/>
      <c r="I49" s="20"/>
      <c r="S49" s="56">
        <v>0.17</v>
      </c>
      <c r="T49" s="59" t="str">
        <f>T30</f>
        <v>Indicate your sales category here</v>
      </c>
      <c r="U49" s="58">
        <f>'INPUT - to fill in'!$D$154</f>
        <v>0</v>
      </c>
      <c r="V49" s="309">
        <f>'INPUT - to fill in'!S155</f>
        <v>0</v>
      </c>
      <c r="W49" s="310"/>
      <c r="X49" s="309">
        <f>'INPUT - to fill in'!T155</f>
        <v>0</v>
      </c>
      <c r="Y49" s="310"/>
      <c r="Z49" s="309">
        <f>'INPUT - to fill in'!U155</f>
        <v>0</v>
      </c>
      <c r="AA49" s="310"/>
    </row>
    <row r="50" spans="2:27">
      <c r="B50" s="70" t="s">
        <v>311</v>
      </c>
      <c r="C50" s="50">
        <f>'INPUT - to fill in'!H59</f>
        <v>0</v>
      </c>
      <c r="D50" s="84" t="str">
        <f>IF($C$9=0,"",C50/$C$9)</f>
        <v/>
      </c>
      <c r="E50" s="50">
        <f>'INPUT - to fill in'!I59</f>
        <v>0</v>
      </c>
      <c r="F50" s="84" t="str">
        <f>IF($E$9=0,"",E50/$E$9)</f>
        <v/>
      </c>
      <c r="G50" s="50">
        <f>'INPUT - to fill in'!J59</f>
        <v>0</v>
      </c>
      <c r="H50" s="84" t="str">
        <f>IF($G$9=0,"",G50/$G$9)</f>
        <v/>
      </c>
      <c r="I50" s="20"/>
      <c r="S50" s="110" t="s">
        <v>211</v>
      </c>
      <c r="T50" s="112"/>
      <c r="U50" s="112"/>
      <c r="V50" s="307"/>
      <c r="W50" s="308"/>
      <c r="X50" s="307"/>
      <c r="Y50" s="308"/>
      <c r="Z50" s="307"/>
      <c r="AA50" s="308"/>
    </row>
    <row r="51" spans="2:27">
      <c r="B51" s="73"/>
      <c r="C51" s="72"/>
      <c r="D51" s="72"/>
      <c r="E51" s="72"/>
      <c r="F51" s="72"/>
      <c r="G51" s="72"/>
      <c r="H51" s="72"/>
      <c r="I51" s="20"/>
      <c r="S51" s="56">
        <v>0.17</v>
      </c>
      <c r="T51" s="59" t="str">
        <f t="shared" ref="T51" si="6">T32</f>
        <v>Indicate your sales category here</v>
      </c>
      <c r="U51" s="58">
        <f>'INPUT - to fill in'!$D$161</f>
        <v>0</v>
      </c>
      <c r="V51" s="309">
        <f>'INPUT - to fill in'!S162</f>
        <v>0</v>
      </c>
      <c r="W51" s="310"/>
      <c r="X51" s="309">
        <f>'INPUT - to fill in'!T162</f>
        <v>0</v>
      </c>
      <c r="Y51" s="310"/>
      <c r="Z51" s="309">
        <f>'INPUT - to fill in'!U162</f>
        <v>0</v>
      </c>
      <c r="AA51" s="310"/>
    </row>
    <row r="52" spans="2:27" ht="15" customHeight="1">
      <c r="B52" s="70" t="s">
        <v>314</v>
      </c>
      <c r="C52" s="50">
        <f>C48-C50</f>
        <v>0</v>
      </c>
      <c r="D52" s="84" t="str">
        <f>IF($C$9=0,"",C52/$C$9)</f>
        <v/>
      </c>
      <c r="E52" s="50">
        <f>E48-E50</f>
        <v>0</v>
      </c>
      <c r="F52" s="84" t="str">
        <f>IF($E$9=0,"",E52/$E$9)</f>
        <v/>
      </c>
      <c r="G52" s="50">
        <f>G48-G50</f>
        <v>0</v>
      </c>
      <c r="H52" s="84" t="str">
        <f>IF($G$9=0,"",G52/$G$9)</f>
        <v/>
      </c>
      <c r="I52" s="20"/>
      <c r="S52" s="110" t="s">
        <v>211</v>
      </c>
      <c r="T52" s="112"/>
      <c r="U52" s="110">
        <f>U51</f>
        <v>0</v>
      </c>
      <c r="V52" s="307"/>
      <c r="W52" s="308"/>
      <c r="X52" s="307"/>
      <c r="Y52" s="308"/>
      <c r="Z52" s="307"/>
      <c r="AA52" s="308"/>
    </row>
    <row r="53" spans="2:27" ht="15" customHeight="1">
      <c r="B53" s="73"/>
      <c r="C53" s="72"/>
      <c r="D53" s="72"/>
      <c r="E53" s="72"/>
      <c r="F53" s="72"/>
      <c r="G53" s="72"/>
      <c r="H53" s="72"/>
      <c r="I53" s="20"/>
      <c r="S53" s="56">
        <v>0.17</v>
      </c>
      <c r="T53" s="59" t="str">
        <f t="shared" ref="T53" si="7">T34</f>
        <v>Indicate your sales category here</v>
      </c>
      <c r="U53" s="58">
        <f>'INPUT - to fill in'!$D$168</f>
        <v>0</v>
      </c>
      <c r="V53" s="309">
        <f>'INPUT - to fill in'!S169</f>
        <v>0</v>
      </c>
      <c r="W53" s="310"/>
      <c r="X53" s="309">
        <f>'INPUT - to fill in'!T169</f>
        <v>0</v>
      </c>
      <c r="Y53" s="310"/>
      <c r="Z53" s="309">
        <f>'INPUT - to fill in'!U169</f>
        <v>0</v>
      </c>
      <c r="AA53" s="310"/>
    </row>
    <row r="54" spans="2:27">
      <c r="B54" s="70" t="s">
        <v>317</v>
      </c>
      <c r="C54" s="50">
        <f>'Loan Calculator'!H4</f>
        <v>0</v>
      </c>
      <c r="D54" s="84" t="str">
        <f>IF($C$9=0,"",C54/$C$9)</f>
        <v/>
      </c>
      <c r="E54" s="50">
        <f>'Loan Calculator'!H7</f>
        <v>0</v>
      </c>
      <c r="F54" s="84" t="str">
        <f>IF($E$9=0,"",E54/$E$9)</f>
        <v/>
      </c>
      <c r="G54" s="50">
        <f>'Loan Calculator'!H10</f>
        <v>0</v>
      </c>
      <c r="H54" s="84" t="str">
        <f>IF($G$9=0,"",G54/$G$9)</f>
        <v/>
      </c>
      <c r="I54" s="20"/>
      <c r="S54" s="110" t="s">
        <v>211</v>
      </c>
      <c r="T54" s="112"/>
      <c r="U54" s="110">
        <f>U53</f>
        <v>0</v>
      </c>
      <c r="V54" s="307"/>
      <c r="W54" s="308"/>
      <c r="X54" s="307"/>
      <c r="Y54" s="308"/>
      <c r="Z54" s="307"/>
      <c r="AA54" s="308"/>
    </row>
    <row r="55" spans="2:27">
      <c r="B55" s="73"/>
      <c r="C55" s="72"/>
      <c r="D55" s="72"/>
      <c r="E55" s="72"/>
      <c r="F55" s="72"/>
      <c r="G55" s="72"/>
      <c r="H55" s="72"/>
      <c r="I55" s="20"/>
      <c r="S55" s="56">
        <v>0.17</v>
      </c>
      <c r="T55" s="59" t="str">
        <f t="shared" ref="T55" si="8">T36</f>
        <v>Indicate your sales category here</v>
      </c>
      <c r="U55" s="58">
        <f>'INPUT - to fill in'!$D$175</f>
        <v>0</v>
      </c>
      <c r="V55" s="309">
        <f>'INPUT - to fill in'!S176</f>
        <v>0</v>
      </c>
      <c r="W55" s="310"/>
      <c r="X55" s="309">
        <f>'INPUT - to fill in'!T176</f>
        <v>0</v>
      </c>
      <c r="Y55" s="310"/>
      <c r="Z55" s="309">
        <f>'INPUT - to fill in'!U176</f>
        <v>0</v>
      </c>
      <c r="AA55" s="310"/>
    </row>
    <row r="56" spans="2:27">
      <c r="B56" s="70" t="s">
        <v>320</v>
      </c>
      <c r="C56" s="50">
        <f>C52-C54</f>
        <v>0</v>
      </c>
      <c r="D56" s="84" t="str">
        <f>IF($C$9=0,"",C56/$C$9)</f>
        <v/>
      </c>
      <c r="E56" s="50">
        <f>E52-E54</f>
        <v>0</v>
      </c>
      <c r="F56" s="84" t="str">
        <f>IF($E$9=0,"",E56/$E$9)</f>
        <v/>
      </c>
      <c r="G56" s="50">
        <f>G52-G54</f>
        <v>0</v>
      </c>
      <c r="H56" s="84" t="str">
        <f>IF($G$9=0,"",G56/$G$9)</f>
        <v/>
      </c>
      <c r="I56" s="20"/>
      <c r="S56" s="110" t="s">
        <v>211</v>
      </c>
      <c r="T56" s="112"/>
      <c r="U56" s="110">
        <f>U55</f>
        <v>0</v>
      </c>
      <c r="V56" s="307"/>
      <c r="W56" s="308"/>
      <c r="X56" s="307"/>
      <c r="Y56" s="308"/>
      <c r="Z56" s="307"/>
      <c r="AA56" s="308"/>
    </row>
    <row r="57" spans="2:27">
      <c r="B57" s="73"/>
      <c r="C57" s="72"/>
      <c r="D57" s="72"/>
      <c r="E57" s="72"/>
      <c r="F57" s="72"/>
      <c r="G57" s="72"/>
      <c r="H57" s="72"/>
      <c r="I57" s="20"/>
      <c r="S57" s="56">
        <v>0.17</v>
      </c>
      <c r="T57" s="59" t="str">
        <f t="shared" ref="T57" si="9">T38</f>
        <v>Indicate your sales category here</v>
      </c>
      <c r="U57" s="58">
        <f>'INPUT - to fill in'!$D$182</f>
        <v>0</v>
      </c>
      <c r="V57" s="309">
        <f>'INPUT - to fill in'!S183</f>
        <v>0</v>
      </c>
      <c r="W57" s="310"/>
      <c r="X57" s="309">
        <f>'INPUT - to fill in'!T183</f>
        <v>0</v>
      </c>
      <c r="Y57" s="310"/>
      <c r="Z57" s="309">
        <f>'INPUT - to fill in'!U183</f>
        <v>0</v>
      </c>
      <c r="AA57" s="310"/>
    </row>
    <row r="58" spans="2:27">
      <c r="B58" s="70" t="s">
        <v>323</v>
      </c>
      <c r="C58" s="30">
        <f>IFERROR((IF(C61&gt;C59,(C61+C60),(C60+C59))),0)</f>
        <v>0</v>
      </c>
      <c r="D58" s="84" t="str">
        <f>IF($C$9=0,"",C58/$C$9)</f>
        <v/>
      </c>
      <c r="E58" s="30">
        <f>IFERROR((IF(E61&gt;E59,(E61+E60),(E60+E59))),0)</f>
        <v>535</v>
      </c>
      <c r="F58" s="84" t="str">
        <f>IF($E$9=0,"",E58/$E$9)</f>
        <v/>
      </c>
      <c r="G58" s="30">
        <f>IFERROR((IF(G61&gt;G59,(G61+G60),(G60+G59))),0)</f>
        <v>535</v>
      </c>
      <c r="H58" s="84" t="str">
        <f>IF($G$9=0,"",G58/$G$9)</f>
        <v/>
      </c>
      <c r="I58" s="20"/>
      <c r="S58" s="110" t="s">
        <v>211</v>
      </c>
      <c r="T58" s="112"/>
      <c r="U58" s="110">
        <f>U57</f>
        <v>0</v>
      </c>
      <c r="V58" s="307"/>
      <c r="W58" s="308"/>
      <c r="X58" s="307"/>
      <c r="Y58" s="308"/>
      <c r="Z58" s="307"/>
      <c r="AA58" s="308"/>
    </row>
    <row r="59" spans="2:27">
      <c r="B59" s="63" t="s">
        <v>325</v>
      </c>
      <c r="C59" s="85">
        <f>IF(C56&lt;0,"",IF(C56&lt;'INPUT - to fill in'!$C$23,'OUTPUT - analysis'!C56*'INPUT - to fill in'!$C$22*(1+'INPUT - to fill in'!$C$24),'OUTPUT - analysis'!C56*'INPUT - to fill in'!$C$21*(1+'INPUT - to fill in'!$C$24)))</f>
        <v>0</v>
      </c>
      <c r="D59" s="117" t="str">
        <f>IF(C56&lt;1,"",C59/C56)</f>
        <v/>
      </c>
      <c r="E59" s="85">
        <f>IF(E56&lt;0,"",IF(E56&lt;'INPUT - to fill in'!$C$23,'OUTPUT - analysis'!E56*'INPUT - to fill in'!$C$22*(1+'INPUT - to fill in'!$C$24),'OUTPUT - analysis'!E56*'INPUT - to fill in'!$C$21*(1+'INPUT - to fill in'!$C$24)))</f>
        <v>0</v>
      </c>
      <c r="F59" s="117" t="str">
        <f>IF(E56&lt;1,"",E59/E56)</f>
        <v/>
      </c>
      <c r="G59" s="85">
        <f>IF(G56&lt;0,"",IF(G56&lt;'INPUT - to fill in'!$C$23,'OUTPUT - analysis'!G56*'INPUT - to fill in'!$C$22*(1+'INPUT - to fill in'!$C$24),'OUTPUT - analysis'!G56*'INPUT - to fill in'!$C$21*(1+'INPUT - to fill in'!$C$24)))</f>
        <v>0</v>
      </c>
      <c r="H59" s="117" t="str">
        <f>IF(G56&lt;1,"",G59/G56)</f>
        <v/>
      </c>
      <c r="I59" s="20"/>
      <c r="S59" s="56">
        <v>0.17</v>
      </c>
      <c r="T59" s="59" t="str">
        <f t="shared" ref="T59" si="10">T40</f>
        <v>Indicate your sales category here</v>
      </c>
      <c r="U59" s="58">
        <f>'INPUT - to fill in'!$D$189</f>
        <v>0</v>
      </c>
      <c r="V59" s="309">
        <f>'INPUT - to fill in'!S190</f>
        <v>0</v>
      </c>
      <c r="W59" s="310"/>
      <c r="X59" s="309">
        <f>'INPUT - to fill in'!T190</f>
        <v>0</v>
      </c>
      <c r="Y59" s="310"/>
      <c r="Z59" s="309">
        <f>'INPUT - to fill in'!U190</f>
        <v>0</v>
      </c>
      <c r="AA59" s="310"/>
    </row>
    <row r="60" spans="2:27">
      <c r="B60" s="63" t="s">
        <v>327</v>
      </c>
      <c r="C60" s="85">
        <f>IFERROR(IF(C56&gt;'INPUT - to fill in'!C20,(C56-'INPUT - to fill in'!C20)*'OUTPUT - analysis'!D60,0),0)</f>
        <v>0</v>
      </c>
      <c r="D60" s="117" t="str">
        <f>'INPUT - to fill in'!C19</f>
        <v/>
      </c>
      <c r="E60" s="85">
        <f>IFERROR(IF(E56&gt;'INPUT - to fill in'!E20,(E56-'INPUT - to fill in'!E20)*'OUTPUT - analysis'!F60,0),0)</f>
        <v>0</v>
      </c>
      <c r="F60" s="117" t="str">
        <f>'INPUT - to fill in'!C19</f>
        <v/>
      </c>
      <c r="G60" s="85">
        <f>IFERROR(IF(G56&gt;'INPUT - to fill in'!G20,(G56-'INPUT - to fill in'!G20)*'OUTPUT - analysis'!H60,0),0)</f>
        <v>0</v>
      </c>
      <c r="H60" s="117" t="str">
        <f>'INPUT - to fill in'!C19</f>
        <v/>
      </c>
      <c r="I60" s="20"/>
      <c r="S60" s="110" t="s">
        <v>211</v>
      </c>
      <c r="T60" s="112"/>
      <c r="U60" s="110">
        <f>U59</f>
        <v>0</v>
      </c>
      <c r="V60" s="307"/>
      <c r="W60" s="308"/>
      <c r="X60" s="307"/>
      <c r="Y60" s="308"/>
      <c r="Z60" s="307"/>
      <c r="AA60" s="308"/>
    </row>
    <row r="61" spans="2:27">
      <c r="B61" s="63" t="s">
        <v>329</v>
      </c>
      <c r="C61" s="85"/>
      <c r="D61" s="86" t="str">
        <f>IF($C$9=0,"",C61/$C$9)</f>
        <v/>
      </c>
      <c r="E61" s="85">
        <v>535</v>
      </c>
      <c r="F61" s="86" t="str">
        <f>IF($E$9=0,"",E61/$E$9)</f>
        <v/>
      </c>
      <c r="G61" s="85">
        <v>535</v>
      </c>
      <c r="H61" s="86" t="str">
        <f>IF($G$9=0,"",G61/$G$9)</f>
        <v/>
      </c>
      <c r="I61" s="20"/>
      <c r="S61" s="109" t="s">
        <v>211</v>
      </c>
      <c r="T61" s="112"/>
      <c r="U61" s="112" t="s">
        <v>213</v>
      </c>
      <c r="V61" s="309">
        <f>'INPUT - to fill in'!S225</f>
        <v>0</v>
      </c>
      <c r="W61" s="310"/>
      <c r="X61" s="309">
        <f>'INPUT - to fill in'!T225</f>
        <v>0</v>
      </c>
      <c r="Y61" s="310"/>
      <c r="Z61" s="309">
        <f>'INPUT - to fill in'!U225</f>
        <v>0</v>
      </c>
      <c r="AA61" s="310"/>
    </row>
    <row r="62" spans="2:27">
      <c r="B62" s="65"/>
      <c r="C62" s="32"/>
      <c r="D62" s="32"/>
      <c r="E62" s="32"/>
      <c r="F62" s="32"/>
      <c r="G62" s="32"/>
      <c r="H62" s="32"/>
      <c r="I62" s="20"/>
      <c r="V62" s="307"/>
      <c r="W62" s="308"/>
    </row>
    <row r="63" spans="2:27">
      <c r="B63" s="70" t="s">
        <v>332</v>
      </c>
      <c r="C63" s="50">
        <f>C56-C58</f>
        <v>0</v>
      </c>
      <c r="D63" s="84" t="str">
        <f>IF($C$9=0,"",C63/$C$9)</f>
        <v/>
      </c>
      <c r="E63" s="50">
        <f>E56-E58</f>
        <v>-535</v>
      </c>
      <c r="F63" s="84" t="str">
        <f>IF($E$9=0,"",E63/$E$9)</f>
        <v/>
      </c>
      <c r="G63" s="50">
        <f>G56-G58</f>
        <v>-535</v>
      </c>
      <c r="H63" s="84" t="str">
        <f>IF($G$9=0,"",G63/$G$9)</f>
        <v/>
      </c>
      <c r="I63" s="20"/>
    </row>
    <row r="64" spans="2:27">
      <c r="B64" s="73"/>
      <c r="C64" s="72"/>
      <c r="D64" s="72"/>
      <c r="E64" s="72"/>
      <c r="F64" s="72" t="str">
        <f>IF($E$9=0,"",E64/$E$9)</f>
        <v/>
      </c>
      <c r="G64" s="72"/>
      <c r="H64" s="72"/>
      <c r="I64" s="20"/>
    </row>
    <row r="65" spans="2:18">
      <c r="B65" s="70" t="s">
        <v>335</v>
      </c>
      <c r="C65" s="50">
        <f>C63+C50</f>
        <v>0</v>
      </c>
      <c r="D65" s="84" t="str">
        <f>IF($C$9=0,"",C65/$C$9)</f>
        <v/>
      </c>
      <c r="E65" s="50">
        <f>E63+E50</f>
        <v>-535</v>
      </c>
      <c r="F65" s="84" t="str">
        <f>IF($E$9=0,"",E65/$E$9)</f>
        <v/>
      </c>
      <c r="G65" s="50">
        <f>G63+G50</f>
        <v>-535</v>
      </c>
      <c r="H65" s="84" t="str">
        <f>IF($G$9=0,"",G65/$G$9)</f>
        <v/>
      </c>
      <c r="I65" s="20"/>
    </row>
    <row r="74" spans="2:18" ht="15" hidden="1" customHeight="1"/>
    <row r="75" spans="2:18" ht="15.75" hidden="1" customHeight="1">
      <c r="J75" s="302" t="s">
        <v>394</v>
      </c>
      <c r="K75" s="302"/>
      <c r="L75" s="302"/>
      <c r="M75" s="302"/>
      <c r="N75" s="302"/>
      <c r="O75" s="302"/>
      <c r="P75" s="302"/>
      <c r="Q75" s="302"/>
      <c r="R75" s="302"/>
    </row>
    <row r="76" spans="2:18" ht="15" hidden="1" customHeight="1">
      <c r="J76" s="69" t="s">
        <v>395</v>
      </c>
      <c r="K76" s="79">
        <f>IF(K79=0,K77,(K77/K78))</f>
        <v>0</v>
      </c>
      <c r="L76" s="79">
        <f t="shared" ref="L76:R76" si="11">IF(L79=0,L77,(L77/L78))</f>
        <v>0</v>
      </c>
      <c r="M76" s="79">
        <f t="shared" si="11"/>
        <v>0</v>
      </c>
      <c r="N76" s="79">
        <f t="shared" si="11"/>
        <v>0</v>
      </c>
      <c r="O76" s="79">
        <f t="shared" si="11"/>
        <v>0</v>
      </c>
      <c r="P76" s="79">
        <f t="shared" si="11"/>
        <v>0</v>
      </c>
      <c r="Q76" s="79">
        <f t="shared" si="11"/>
        <v>0</v>
      </c>
      <c r="R76" s="79">
        <f t="shared" si="11"/>
        <v>0</v>
      </c>
    </row>
    <row r="77" spans="2:18" ht="15" hidden="1" customHeight="1">
      <c r="J77" s="69" t="s">
        <v>396</v>
      </c>
      <c r="K77" s="79">
        <f>('INPUT - to fill in'!E95-'INPUT - to fill in'!E76)+('INPUT - to fill in'!$H$59/12)</f>
        <v>0</v>
      </c>
      <c r="L77" s="79">
        <f>('INPUT - to fill in'!F95-'INPUT - to fill in'!F76)+('INPUT - to fill in'!$H$59/12)</f>
        <v>0</v>
      </c>
      <c r="M77" s="79">
        <f>('INPUT - to fill in'!G95-'INPUT - to fill in'!G76)+('INPUT - to fill in'!$H$59/12)</f>
        <v>0</v>
      </c>
      <c r="N77" s="79">
        <f>('INPUT - to fill in'!H95-'INPUT - to fill in'!H76)+('INPUT - to fill in'!$H$59/12)</f>
        <v>0</v>
      </c>
      <c r="O77" s="79">
        <f>('INPUT - to fill in'!I95-'INPUT - to fill in'!I76)+('INPUT - to fill in'!$H$59/12)</f>
        <v>0</v>
      </c>
      <c r="P77" s="79">
        <f>('INPUT - to fill in'!J95-'INPUT - to fill in'!J76)+('INPUT - to fill in'!$H$59/12)</f>
        <v>0</v>
      </c>
      <c r="Q77" s="79">
        <f>('INPUT - to fill in'!K95-'INPUT - to fill in'!K76)+('INPUT - to fill in'!$H$59/12)</f>
        <v>0</v>
      </c>
      <c r="R77" s="79">
        <f>('INPUT - to fill in'!L95-'INPUT - to fill in'!L76)+('INPUT - to fill in'!$H$59/12)</f>
        <v>0</v>
      </c>
    </row>
    <row r="78" spans="2:18" ht="15" hidden="1" customHeight="1">
      <c r="J78" s="69" t="s">
        <v>397</v>
      </c>
      <c r="K78" s="80" t="e">
        <f>IF(#REF!=0,0,K79/#REF!)</f>
        <v>#REF!</v>
      </c>
      <c r="L78" s="80" t="e">
        <f>IF(#REF!=0,0,L79/#REF!)</f>
        <v>#REF!</v>
      </c>
      <c r="M78" s="80" t="e">
        <f>IF(#REF!=0,0,M79/#REF!)</f>
        <v>#REF!</v>
      </c>
      <c r="N78" s="80" t="e">
        <f>IF(#REF!=0,0,N79/#REF!)</f>
        <v>#REF!</v>
      </c>
      <c r="O78" s="80" t="e">
        <f>IF(#REF!=0,0,O79/#REF!)</f>
        <v>#REF!</v>
      </c>
      <c r="P78" s="80" t="e">
        <f>IF(#REF!=0,0,P79/#REF!)</f>
        <v>#REF!</v>
      </c>
      <c r="Q78" s="80" t="e">
        <f>IF(#REF!=0,0,Q79/#REF!)</f>
        <v>#REF!</v>
      </c>
      <c r="R78" s="80" t="e">
        <f>IF(#REF!=0,0,R79/#REF!)</f>
        <v>#REF!</v>
      </c>
    </row>
    <row r="79" spans="2:18" ht="15" hidden="1" customHeight="1">
      <c r="J79" s="69" t="s">
        <v>398</v>
      </c>
      <c r="K79" s="79">
        <f>'INPUT - to fill in'!G225-('INPUT - to fill in'!G227+'INPUT - to fill in'!G228)</f>
        <v>0</v>
      </c>
      <c r="L79" s="79">
        <f>'INPUT - to fill in'!H225-('INPUT - to fill in'!H227+'INPUT - to fill in'!H228)</f>
        <v>0</v>
      </c>
      <c r="M79" s="79">
        <f>'INPUT - to fill in'!I225-('INPUT - to fill in'!I227+'INPUT - to fill in'!I228)</f>
        <v>0</v>
      </c>
      <c r="N79" s="79">
        <f>'INPUT - to fill in'!J225-('INPUT - to fill in'!J227+'INPUT - to fill in'!J228)</f>
        <v>0</v>
      </c>
      <c r="O79" s="79">
        <f>'INPUT - to fill in'!K225-('INPUT - to fill in'!K227+'INPUT - to fill in'!K228)</f>
        <v>0</v>
      </c>
      <c r="P79" s="79">
        <f>'INPUT - to fill in'!L225-('INPUT - to fill in'!L227+'INPUT - to fill in'!L228)</f>
        <v>0</v>
      </c>
      <c r="Q79" s="79">
        <f>'INPUT - to fill in'!M225-('INPUT - to fill in'!M227+'INPUT - to fill in'!M228)</f>
        <v>0</v>
      </c>
      <c r="R79" s="79">
        <f>'INPUT - to fill in'!N225-('INPUT - to fill in'!N227+'INPUT - to fill in'!N228)</f>
        <v>0</v>
      </c>
    </row>
    <row r="80" spans="2:18" ht="15" hidden="1" customHeight="1">
      <c r="J80" s="69" t="s">
        <v>399</v>
      </c>
      <c r="K80" s="79">
        <f>'INPUT - to fill in'!G225</f>
        <v>0</v>
      </c>
      <c r="L80" s="79">
        <f>'INPUT - to fill in'!H225</f>
        <v>0</v>
      </c>
      <c r="M80" s="79">
        <f>'INPUT - to fill in'!I225</f>
        <v>0</v>
      </c>
      <c r="N80" s="79">
        <f>'INPUT - to fill in'!J225</f>
        <v>0</v>
      </c>
      <c r="O80" s="79">
        <f>'INPUT - to fill in'!K225</f>
        <v>0</v>
      </c>
      <c r="P80" s="79">
        <f>'INPUT - to fill in'!L225</f>
        <v>0</v>
      </c>
      <c r="Q80" s="79">
        <f>'INPUT - to fill in'!M225</f>
        <v>0</v>
      </c>
      <c r="R80" s="79">
        <f>'INPUT - to fill in'!N225</f>
        <v>0</v>
      </c>
    </row>
    <row r="81" spans="2:18" ht="15" hidden="1" customHeight="1">
      <c r="J81" s="69" t="s">
        <v>400</v>
      </c>
      <c r="K81" s="79">
        <f>('INPUT - to fill in'!G227+'INPUT - to fill in'!G228)</f>
        <v>0</v>
      </c>
      <c r="L81" s="79">
        <f>('INPUT - to fill in'!H227+'INPUT - to fill in'!H228)</f>
        <v>0</v>
      </c>
      <c r="M81" s="79">
        <f>('INPUT - to fill in'!I227+'INPUT - to fill in'!I228)</f>
        <v>0</v>
      </c>
      <c r="N81" s="79">
        <f>('INPUT - to fill in'!J227+'INPUT - to fill in'!J228)</f>
        <v>0</v>
      </c>
      <c r="O81" s="79">
        <f>('INPUT - to fill in'!K227+'INPUT - to fill in'!K228)</f>
        <v>0</v>
      </c>
      <c r="P81" s="79">
        <f>('INPUT - to fill in'!L227+'INPUT - to fill in'!L228)</f>
        <v>0</v>
      </c>
      <c r="Q81" s="79">
        <f>('INPUT - to fill in'!M227+'INPUT - to fill in'!M228)</f>
        <v>0</v>
      </c>
      <c r="R81" s="79">
        <f>('INPUT - to fill in'!N227+'INPUT - to fill in'!N228)</f>
        <v>0</v>
      </c>
    </row>
    <row r="82" spans="2:18" ht="15" hidden="1" customHeight="1"/>
    <row r="85" spans="2:18" s="81" customFormat="1" ht="28.5">
      <c r="B85" s="68"/>
    </row>
    <row r="91" spans="2:18" ht="15" customHeight="1"/>
    <row r="92" spans="2:18" ht="15" customHeight="1"/>
    <row r="95" spans="2:18" ht="28.5">
      <c r="K95" s="279" t="s">
        <v>401</v>
      </c>
      <c r="L95" s="279"/>
      <c r="M95" s="279"/>
      <c r="N95" s="279"/>
      <c r="O95" s="279"/>
      <c r="P95" s="279"/>
    </row>
    <row r="96" spans="2:18" ht="14.45" customHeight="1">
      <c r="B96" s="279" t="s">
        <v>402</v>
      </c>
      <c r="C96" s="279"/>
      <c r="D96" s="279"/>
      <c r="E96" s="279"/>
      <c r="F96" s="279"/>
      <c r="G96" s="279"/>
      <c r="H96" s="279"/>
    </row>
    <row r="97" spans="2:18" ht="28.5">
      <c r="B97" s="279"/>
      <c r="C97" s="279"/>
      <c r="D97" s="279"/>
      <c r="E97" s="279"/>
      <c r="F97" s="279"/>
      <c r="G97" s="279"/>
      <c r="H97" s="279"/>
      <c r="I97" s="125"/>
      <c r="J97" s="125"/>
      <c r="K97" s="106" t="s">
        <v>403</v>
      </c>
      <c r="L97" s="125"/>
      <c r="M97" s="125"/>
      <c r="N97" s="125"/>
    </row>
    <row r="98" spans="2:18" ht="56.25">
      <c r="B98" s="125"/>
      <c r="C98" s="125"/>
      <c r="D98" s="125"/>
      <c r="E98" s="125"/>
      <c r="F98" s="125"/>
      <c r="G98" s="125"/>
      <c r="H98" s="125"/>
      <c r="I98" s="125"/>
      <c r="J98" s="125"/>
      <c r="K98" s="190" t="s">
        <v>404</v>
      </c>
      <c r="L98" s="190" t="s">
        <v>405</v>
      </c>
      <c r="M98" s="190" t="s">
        <v>23</v>
      </c>
      <c r="N98" s="190" t="s">
        <v>406</v>
      </c>
      <c r="O98" s="23"/>
      <c r="P98" s="23"/>
      <c r="Q98" s="23"/>
      <c r="R98" s="23"/>
    </row>
    <row r="99" spans="2:18" ht="19.5">
      <c r="B99" s="193" t="s">
        <v>407</v>
      </c>
      <c r="C99" s="193" t="s">
        <v>85</v>
      </c>
      <c r="D99" s="193" t="s">
        <v>86</v>
      </c>
      <c r="E99" s="193" t="s">
        <v>87</v>
      </c>
      <c r="F99" s="193" t="s">
        <v>88</v>
      </c>
      <c r="G99" s="193" t="s">
        <v>89</v>
      </c>
      <c r="H99" s="193" t="s">
        <v>90</v>
      </c>
      <c r="K99" s="191"/>
      <c r="L99" s="191"/>
      <c r="M99" s="191"/>
      <c r="N99" s="191"/>
      <c r="O99" s="31"/>
      <c r="P99" s="31"/>
      <c r="Q99" s="20"/>
      <c r="R99" s="20"/>
    </row>
    <row r="100" spans="2:18" ht="19.5">
      <c r="B100" s="65"/>
      <c r="C100" s="304" t="s">
        <v>312</v>
      </c>
      <c r="D100" s="304"/>
      <c r="E100" s="304"/>
      <c r="F100" s="304"/>
      <c r="G100" s="304"/>
      <c r="H100" s="304"/>
      <c r="K100" s="129">
        <f>'INPUT - to fill in'!C33</f>
        <v>0</v>
      </c>
      <c r="L100" s="30">
        <f>'INPUT - to fill in'!D33</f>
        <v>0</v>
      </c>
      <c r="M100" s="30">
        <f>'INPUT - to fill in'!E33</f>
        <v>0</v>
      </c>
      <c r="N100" s="30">
        <f>'INPUT - to fill in'!F33</f>
        <v>0</v>
      </c>
      <c r="O100" s="31"/>
      <c r="P100" s="31"/>
      <c r="Q100" s="20"/>
      <c r="R100" s="20"/>
    </row>
    <row r="101" spans="2:18" ht="15" customHeight="1">
      <c r="B101" s="65" t="s">
        <v>313</v>
      </c>
      <c r="C101" s="85">
        <f>'INPUT - to fill in'!G226</f>
        <v>0</v>
      </c>
      <c r="D101" s="85">
        <f>'INPUT - to fill in'!H226</f>
        <v>0</v>
      </c>
      <c r="E101" s="85">
        <f>'INPUT - to fill in'!I226</f>
        <v>0</v>
      </c>
      <c r="F101" s="85">
        <f>'INPUT - to fill in'!J226</f>
        <v>0</v>
      </c>
      <c r="G101" s="85">
        <f>'INPUT - to fill in'!K226</f>
        <v>0</v>
      </c>
      <c r="H101" s="85">
        <f>'INPUT - to fill in'!L226</f>
        <v>0</v>
      </c>
      <c r="K101" s="128">
        <f>'INPUT - to fill in'!C34</f>
        <v>0</v>
      </c>
      <c r="L101" s="30">
        <f>'INPUT - to fill in'!D34</f>
        <v>0</v>
      </c>
      <c r="M101" s="30">
        <f>'INPUT - to fill in'!E34</f>
        <v>0</v>
      </c>
      <c r="N101" s="30">
        <f>'INPUT - to fill in'!F34</f>
        <v>0</v>
      </c>
      <c r="Q101" s="20"/>
      <c r="R101" s="20"/>
    </row>
    <row r="102" spans="2:18" ht="15" customHeight="1">
      <c r="B102" s="65" t="s">
        <v>315</v>
      </c>
      <c r="C102" s="85">
        <f>'INPUT - to fill in'!C248+'INPUT - to fill in'!C249+'INPUT - to fill in'!C253</f>
        <v>0</v>
      </c>
      <c r="D102" s="85"/>
      <c r="E102" s="85"/>
      <c r="F102" s="85"/>
      <c r="G102" s="85"/>
      <c r="H102" s="85"/>
      <c r="K102" s="128">
        <f>'INPUT - to fill in'!C35</f>
        <v>0</v>
      </c>
      <c r="L102" s="30">
        <f>'INPUT - to fill in'!D35</f>
        <v>0</v>
      </c>
      <c r="M102" s="30">
        <f>'INPUT - to fill in'!E35</f>
        <v>0</v>
      </c>
      <c r="N102" s="30">
        <f>'INPUT - to fill in'!F35</f>
        <v>0</v>
      </c>
      <c r="Q102" s="20"/>
      <c r="R102" s="20"/>
    </row>
    <row r="103" spans="2:18">
      <c r="B103" s="65" t="s">
        <v>316</v>
      </c>
      <c r="C103" s="85">
        <f>'INPUT - to fill in'!C250</f>
        <v>0</v>
      </c>
      <c r="D103" s="85"/>
      <c r="E103" s="85"/>
      <c r="F103" s="85"/>
      <c r="G103" s="85"/>
      <c r="H103" s="85"/>
      <c r="K103" s="128">
        <f>'INPUT - to fill in'!C36</f>
        <v>0</v>
      </c>
      <c r="L103" s="30">
        <f>'INPUT - to fill in'!D36</f>
        <v>0</v>
      </c>
      <c r="M103" s="30">
        <f>'INPUT - to fill in'!E36</f>
        <v>0</v>
      </c>
      <c r="N103" s="30">
        <f>'INPUT - to fill in'!F36</f>
        <v>0</v>
      </c>
      <c r="Q103" s="20"/>
      <c r="R103" s="20"/>
    </row>
    <row r="104" spans="2:18">
      <c r="B104" s="73" t="s">
        <v>318</v>
      </c>
      <c r="C104" s="50">
        <f t="shared" ref="C104:H104" si="12">SUM(C101:C103)</f>
        <v>0</v>
      </c>
      <c r="D104" s="50">
        <f t="shared" si="12"/>
        <v>0</v>
      </c>
      <c r="E104" s="50">
        <f t="shared" si="12"/>
        <v>0</v>
      </c>
      <c r="F104" s="50">
        <f t="shared" si="12"/>
        <v>0</v>
      </c>
      <c r="G104" s="50">
        <f t="shared" si="12"/>
        <v>0</v>
      </c>
      <c r="H104" s="50">
        <f t="shared" si="12"/>
        <v>0</v>
      </c>
      <c r="K104" s="128">
        <f>'INPUT - to fill in'!C37</f>
        <v>0</v>
      </c>
      <c r="L104" s="30">
        <f>'INPUT - to fill in'!D37</f>
        <v>0</v>
      </c>
      <c r="M104" s="30">
        <f>'INPUT - to fill in'!E37</f>
        <v>0</v>
      </c>
      <c r="N104" s="30">
        <f>'INPUT - to fill in'!F37</f>
        <v>0</v>
      </c>
      <c r="Q104" s="20"/>
      <c r="R104" s="20"/>
    </row>
    <row r="105" spans="2:18">
      <c r="B105" s="65"/>
      <c r="C105" s="303" t="s">
        <v>319</v>
      </c>
      <c r="D105" s="303"/>
      <c r="E105" s="303"/>
      <c r="F105" s="303"/>
      <c r="G105" s="303"/>
      <c r="H105" s="303"/>
      <c r="K105" s="128">
        <f>'INPUT - to fill in'!C38</f>
        <v>0</v>
      </c>
      <c r="L105" s="30">
        <f>'INPUT - to fill in'!D38</f>
        <v>0</v>
      </c>
      <c r="M105" s="30">
        <f>'INPUT - to fill in'!E38</f>
        <v>0</v>
      </c>
      <c r="N105" s="30">
        <f>'INPUT - to fill in'!F38</f>
        <v>0</v>
      </c>
      <c r="Q105" s="20"/>
      <c r="R105" s="20"/>
    </row>
    <row r="106" spans="2:18">
      <c r="B106" s="65" t="s">
        <v>321</v>
      </c>
      <c r="C106" s="85">
        <f>'INPUT - to fill in'!G229</f>
        <v>0</v>
      </c>
      <c r="D106" s="85">
        <f>'INPUT - to fill in'!H229</f>
        <v>0</v>
      </c>
      <c r="E106" s="85">
        <f>'INPUT - to fill in'!I229</f>
        <v>0</v>
      </c>
      <c r="F106" s="85">
        <f>'INPUT - to fill in'!J229</f>
        <v>0</v>
      </c>
      <c r="G106" s="85">
        <f>'INPUT - to fill in'!K229</f>
        <v>0</v>
      </c>
      <c r="H106" s="85">
        <f>'INPUT - to fill in'!L229</f>
        <v>0</v>
      </c>
      <c r="K106" s="128">
        <f>'INPUT - to fill in'!C39</f>
        <v>0</v>
      </c>
      <c r="L106" s="30">
        <f>'INPUT - to fill in'!D39</f>
        <v>0</v>
      </c>
      <c r="M106" s="30">
        <f>'INPUT - to fill in'!E39</f>
        <v>0</v>
      </c>
      <c r="N106" s="30">
        <f>'INPUT - to fill in'!F39</f>
        <v>0</v>
      </c>
      <c r="Q106" s="20"/>
      <c r="R106" s="20"/>
    </row>
    <row r="107" spans="2:18">
      <c r="B107" s="65" t="s">
        <v>322</v>
      </c>
      <c r="C107" s="85">
        <f>'INPUT - to fill in'!E121</f>
        <v>0</v>
      </c>
      <c r="D107" s="85">
        <f>'INPUT - to fill in'!F121</f>
        <v>0</v>
      </c>
      <c r="E107" s="85">
        <f>'INPUT - to fill in'!G121</f>
        <v>0</v>
      </c>
      <c r="F107" s="85">
        <f>'INPUT - to fill in'!H121</f>
        <v>0</v>
      </c>
      <c r="G107" s="85">
        <f>'INPUT - to fill in'!I121</f>
        <v>0</v>
      </c>
      <c r="H107" s="85">
        <f>'INPUT - to fill in'!J121</f>
        <v>0</v>
      </c>
      <c r="K107" s="128">
        <f>'INPUT - to fill in'!C40</f>
        <v>0</v>
      </c>
      <c r="L107" s="30">
        <f>'INPUT - to fill in'!D40</f>
        <v>0</v>
      </c>
      <c r="M107" s="30">
        <f>'INPUT - to fill in'!E40</f>
        <v>0</v>
      </c>
      <c r="N107" s="30">
        <f>'INPUT - to fill in'!F40</f>
        <v>0</v>
      </c>
      <c r="Q107" s="20"/>
      <c r="R107" s="20"/>
    </row>
    <row r="108" spans="2:18">
      <c r="B108" s="65" t="s">
        <v>324</v>
      </c>
      <c r="C108" s="85">
        <f>'INPUT - to fill in'!D143</f>
        <v>0</v>
      </c>
      <c r="D108" s="85">
        <f>'INPUT - to fill in'!E143</f>
        <v>0</v>
      </c>
      <c r="E108" s="85">
        <f>'INPUT - to fill in'!F143</f>
        <v>0</v>
      </c>
      <c r="F108" s="85">
        <f>'INPUT - to fill in'!G143</f>
        <v>0</v>
      </c>
      <c r="G108" s="85">
        <f>'INPUT - to fill in'!H143</f>
        <v>0</v>
      </c>
      <c r="H108" s="85">
        <f>'INPUT - to fill in'!I143</f>
        <v>0</v>
      </c>
      <c r="K108" s="128">
        <f>'INPUT - to fill in'!C41</f>
        <v>0</v>
      </c>
      <c r="L108" s="30">
        <f>'INPUT - to fill in'!D41</f>
        <v>0</v>
      </c>
      <c r="M108" s="30">
        <f>'INPUT - to fill in'!E41</f>
        <v>0</v>
      </c>
      <c r="N108" s="30">
        <f>'INPUT - to fill in'!F41</f>
        <v>0</v>
      </c>
      <c r="Q108" s="20"/>
      <c r="R108" s="20"/>
    </row>
    <row r="109" spans="2:18">
      <c r="B109" s="65" t="s">
        <v>375</v>
      </c>
      <c r="C109" s="85">
        <f>IF('INPUT - to fill in'!C239&lt;0,0,'INPUT - to fill in'!C239)</f>
        <v>0</v>
      </c>
      <c r="D109" s="85">
        <f>IF('INPUT - to fill in'!D239&lt;0,0,'INPUT - to fill in'!D239)</f>
        <v>0</v>
      </c>
      <c r="E109" s="85">
        <f>IF('INPUT - to fill in'!E239&lt;0,0,'INPUT - to fill in'!E239)</f>
        <v>0</v>
      </c>
      <c r="F109" s="85">
        <f>IF('INPUT - to fill in'!F239&lt;0,0,'INPUT - to fill in'!F239)</f>
        <v>0</v>
      </c>
      <c r="G109" s="85">
        <f>IF('INPUT - to fill in'!G239&lt;0,0,'INPUT - to fill in'!G239)</f>
        <v>0</v>
      </c>
      <c r="H109" s="85">
        <f>IF('INPUT - to fill in'!H239&lt;0,0,'INPUT - to fill in'!H239)</f>
        <v>0</v>
      </c>
      <c r="K109" s="128">
        <f>'INPUT - to fill in'!C42</f>
        <v>0</v>
      </c>
      <c r="L109" s="30">
        <f>'INPUT - to fill in'!D42</f>
        <v>0</v>
      </c>
      <c r="M109" s="30">
        <f>'INPUT - to fill in'!E42</f>
        <v>0</v>
      </c>
      <c r="N109" s="30">
        <f>'INPUT - to fill in'!F42</f>
        <v>0</v>
      </c>
      <c r="Q109" s="20"/>
      <c r="R109" s="20"/>
    </row>
    <row r="110" spans="2:18">
      <c r="B110" s="65" t="s">
        <v>328</v>
      </c>
      <c r="C110" s="85">
        <f>'INPUT - to fill in'!F59</f>
        <v>0</v>
      </c>
      <c r="D110" s="85"/>
      <c r="E110" s="85"/>
      <c r="F110" s="85"/>
      <c r="G110" s="85"/>
      <c r="H110" s="85"/>
      <c r="K110" s="128">
        <f>'INPUT - to fill in'!C43</f>
        <v>0</v>
      </c>
      <c r="L110" s="30">
        <f>'INPUT - to fill in'!D43</f>
        <v>0</v>
      </c>
      <c r="M110" s="30">
        <f>'INPUT - to fill in'!E43</f>
        <v>0</v>
      </c>
      <c r="N110" s="30">
        <f>'INPUT - to fill in'!F43</f>
        <v>0</v>
      </c>
      <c r="Q110" s="20"/>
      <c r="R110" s="20"/>
    </row>
    <row r="111" spans="2:18">
      <c r="B111" s="65" t="s">
        <v>330</v>
      </c>
      <c r="C111" s="85" t="str">
        <f>'Loan Calculator'!E13</f>
        <v/>
      </c>
      <c r="D111" s="85" t="str">
        <f>'Loan Calculator'!E14</f>
        <v/>
      </c>
      <c r="E111" s="85" t="str">
        <f>'Loan Calculator'!E15</f>
        <v/>
      </c>
      <c r="F111" s="85" t="str">
        <f>'Loan Calculator'!E16</f>
        <v/>
      </c>
      <c r="G111" s="85" t="str">
        <f>'Loan Calculator'!E17</f>
        <v/>
      </c>
      <c r="H111" s="85" t="str">
        <f>'Loan Calculator'!E18</f>
        <v/>
      </c>
      <c r="K111" s="128">
        <f>'INPUT - to fill in'!C44</f>
        <v>0</v>
      </c>
      <c r="L111" s="30">
        <f>'INPUT - to fill in'!D44</f>
        <v>0</v>
      </c>
      <c r="M111" s="30">
        <f>'INPUT - to fill in'!E44</f>
        <v>0</v>
      </c>
      <c r="N111" s="30">
        <f>'INPUT - to fill in'!F44</f>
        <v>0</v>
      </c>
      <c r="Q111" s="20"/>
      <c r="R111" s="20"/>
    </row>
    <row r="112" spans="2:18">
      <c r="B112" s="73" t="s">
        <v>331</v>
      </c>
      <c r="C112" s="50">
        <f>SUM(C106:C111)</f>
        <v>0</v>
      </c>
      <c r="D112" s="50">
        <f t="shared" ref="D112:H112" si="13">SUM(D106:D111)</f>
        <v>0</v>
      </c>
      <c r="E112" s="50">
        <f t="shared" si="13"/>
        <v>0</v>
      </c>
      <c r="F112" s="50">
        <f t="shared" si="13"/>
        <v>0</v>
      </c>
      <c r="G112" s="50">
        <f t="shared" si="13"/>
        <v>0</v>
      </c>
      <c r="H112" s="50">
        <f t="shared" si="13"/>
        <v>0</v>
      </c>
      <c r="K112" s="128">
        <f>'INPUT - to fill in'!C45</f>
        <v>0</v>
      </c>
      <c r="L112" s="30">
        <f>'INPUT - to fill in'!D45</f>
        <v>0</v>
      </c>
      <c r="M112" s="30">
        <f>'INPUT - to fill in'!E45</f>
        <v>0</v>
      </c>
      <c r="N112" s="30">
        <f>'INPUT - to fill in'!F45</f>
        <v>0</v>
      </c>
      <c r="Q112" s="20"/>
      <c r="R112" s="20"/>
    </row>
    <row r="113" spans="2:18">
      <c r="B113" s="73"/>
      <c r="C113" s="303" t="s">
        <v>333</v>
      </c>
      <c r="D113" s="303"/>
      <c r="E113" s="303"/>
      <c r="F113" s="303"/>
      <c r="G113" s="303"/>
      <c r="H113" s="303"/>
      <c r="K113" s="128">
        <f>'INPUT - to fill in'!C46</f>
        <v>0</v>
      </c>
      <c r="L113" s="30">
        <f>'INPUT - to fill in'!D46</f>
        <v>0</v>
      </c>
      <c r="M113" s="30">
        <f>'INPUT - to fill in'!E46</f>
        <v>0</v>
      </c>
      <c r="N113" s="30">
        <f>'INPUT - to fill in'!F46</f>
        <v>0</v>
      </c>
      <c r="Q113" s="20"/>
      <c r="R113" s="20"/>
    </row>
    <row r="114" spans="2:18">
      <c r="B114" s="73" t="s">
        <v>334</v>
      </c>
      <c r="C114" s="50">
        <f>C104-C112</f>
        <v>0</v>
      </c>
      <c r="D114" s="50">
        <f t="shared" ref="D114:H114" si="14">D104-D112</f>
        <v>0</v>
      </c>
      <c r="E114" s="50">
        <f t="shared" si="14"/>
        <v>0</v>
      </c>
      <c r="F114" s="50">
        <f t="shared" si="14"/>
        <v>0</v>
      </c>
      <c r="G114" s="50">
        <f t="shared" si="14"/>
        <v>0</v>
      </c>
      <c r="H114" s="50">
        <f t="shared" si="14"/>
        <v>0</v>
      </c>
      <c r="K114" s="128">
        <f>'INPUT - to fill in'!C47</f>
        <v>0</v>
      </c>
      <c r="L114" s="30">
        <f>'INPUT - to fill in'!D47</f>
        <v>0</v>
      </c>
      <c r="M114" s="30">
        <f>'INPUT - to fill in'!E47</f>
        <v>0</v>
      </c>
      <c r="N114" s="30">
        <f>'INPUT - to fill in'!F47</f>
        <v>0</v>
      </c>
      <c r="Q114" s="20"/>
      <c r="R114" s="20"/>
    </row>
    <row r="115" spans="2:18">
      <c r="B115" s="73" t="s">
        <v>336</v>
      </c>
      <c r="C115" s="50">
        <f>C114</f>
        <v>0</v>
      </c>
      <c r="D115" s="50">
        <f>C115+D114</f>
        <v>0</v>
      </c>
      <c r="E115" s="50">
        <f t="shared" ref="E115:H115" si="15">D115+E114</f>
        <v>0</v>
      </c>
      <c r="F115" s="50">
        <f t="shared" si="15"/>
        <v>0</v>
      </c>
      <c r="G115" s="50">
        <f>F115+G114</f>
        <v>0</v>
      </c>
      <c r="H115" s="50">
        <f t="shared" si="15"/>
        <v>0</v>
      </c>
      <c r="K115" s="128">
        <f>'INPUT - to fill in'!C48</f>
        <v>0</v>
      </c>
      <c r="L115" s="30">
        <f>'INPUT - to fill in'!D48</f>
        <v>0</v>
      </c>
      <c r="M115" s="30">
        <f>'INPUT - to fill in'!E48</f>
        <v>0</v>
      </c>
      <c r="N115" s="30">
        <f>'INPUT - to fill in'!F48</f>
        <v>0</v>
      </c>
      <c r="Q115" s="20"/>
      <c r="R115" s="20"/>
    </row>
    <row r="116" spans="2:18">
      <c r="K116" s="128">
        <f>'INPUT - to fill in'!C49</f>
        <v>0</v>
      </c>
      <c r="L116" s="30">
        <f>'INPUT - to fill in'!D49</f>
        <v>0</v>
      </c>
      <c r="M116" s="30">
        <f>'INPUT - to fill in'!E49</f>
        <v>0</v>
      </c>
      <c r="N116" s="30">
        <f>'INPUT - to fill in'!F49</f>
        <v>0</v>
      </c>
      <c r="Q116" s="20"/>
      <c r="R116" s="20"/>
    </row>
    <row r="117" spans="2:18">
      <c r="K117" s="128">
        <f>'INPUT - to fill in'!C50</f>
        <v>0</v>
      </c>
      <c r="L117" s="30">
        <f>'INPUT - to fill in'!D50</f>
        <v>0</v>
      </c>
      <c r="M117" s="30">
        <f>'INPUT - to fill in'!E50</f>
        <v>0</v>
      </c>
      <c r="N117" s="30">
        <f>'INPUT - to fill in'!F50</f>
        <v>0</v>
      </c>
      <c r="Q117" s="20"/>
      <c r="R117" s="20"/>
    </row>
    <row r="118" spans="2:18">
      <c r="K118" s="128">
        <f>'INPUT - to fill in'!C51</f>
        <v>0</v>
      </c>
      <c r="L118" s="30">
        <f>'INPUT - to fill in'!D51</f>
        <v>0</v>
      </c>
      <c r="M118" s="30">
        <f>'INPUT - to fill in'!E51</f>
        <v>0</v>
      </c>
      <c r="N118" s="30">
        <f>'INPUT - to fill in'!F51</f>
        <v>0</v>
      </c>
      <c r="Q118" s="20"/>
      <c r="R118" s="20"/>
    </row>
    <row r="119" spans="2:18" ht="15.75">
      <c r="B119" s="193" t="s">
        <v>407</v>
      </c>
      <c r="C119" s="193" t="s">
        <v>91</v>
      </c>
      <c r="D119" s="193" t="s">
        <v>92</v>
      </c>
      <c r="E119" s="193" t="s">
        <v>93</v>
      </c>
      <c r="F119" s="193" t="s">
        <v>94</v>
      </c>
      <c r="G119" s="193" t="s">
        <v>95</v>
      </c>
      <c r="H119" s="193" t="s">
        <v>96</v>
      </c>
      <c r="K119" s="128">
        <f>'INPUT - to fill in'!C52</f>
        <v>0</v>
      </c>
      <c r="L119" s="30">
        <f>'INPUT - to fill in'!D52</f>
        <v>0</v>
      </c>
      <c r="M119" s="30">
        <f>'INPUT - to fill in'!E52</f>
        <v>0</v>
      </c>
      <c r="N119" s="30">
        <f>'INPUT - to fill in'!F52</f>
        <v>0</v>
      </c>
      <c r="Q119" s="20"/>
      <c r="R119" s="20"/>
    </row>
    <row r="120" spans="2:18">
      <c r="B120" s="65"/>
      <c r="C120" s="304" t="s">
        <v>312</v>
      </c>
      <c r="D120" s="304"/>
      <c r="E120" s="304"/>
      <c r="F120" s="304"/>
      <c r="G120" s="304"/>
      <c r="H120" s="304"/>
      <c r="K120" s="128">
        <f>'INPUT - to fill in'!C53</f>
        <v>0</v>
      </c>
      <c r="L120" s="30">
        <f>'INPUT - to fill in'!D53</f>
        <v>0</v>
      </c>
      <c r="M120" s="30">
        <f>'INPUT - to fill in'!E53</f>
        <v>0</v>
      </c>
      <c r="N120" s="30">
        <f>'INPUT - to fill in'!F53</f>
        <v>0</v>
      </c>
      <c r="Q120" s="20"/>
      <c r="R120" s="20"/>
    </row>
    <row r="121" spans="2:18">
      <c r="B121" s="65" t="s">
        <v>313</v>
      </c>
      <c r="C121" s="85">
        <f>'INPUT - to fill in'!M226</f>
        <v>0</v>
      </c>
      <c r="D121" s="85">
        <f>'INPUT - to fill in'!N226</f>
        <v>0</v>
      </c>
      <c r="E121" s="85">
        <f>'INPUT - to fill in'!O226</f>
        <v>0</v>
      </c>
      <c r="F121" s="85">
        <f>'INPUT - to fill in'!P226</f>
        <v>0</v>
      </c>
      <c r="G121" s="85">
        <f>'INPUT - to fill in'!Q226</f>
        <v>0</v>
      </c>
      <c r="H121" s="85">
        <f>'INPUT - to fill in'!R226</f>
        <v>0</v>
      </c>
      <c r="K121" s="128">
        <f>'INPUT - to fill in'!C54</f>
        <v>0</v>
      </c>
      <c r="L121" s="30">
        <f>'INPUT - to fill in'!D54</f>
        <v>0</v>
      </c>
      <c r="M121" s="30">
        <f>'INPUT - to fill in'!E54</f>
        <v>0</v>
      </c>
      <c r="N121" s="30">
        <f>'INPUT - to fill in'!F54</f>
        <v>0</v>
      </c>
      <c r="Q121" s="20"/>
      <c r="R121" s="20"/>
    </row>
    <row r="122" spans="2:18">
      <c r="B122" s="65" t="s">
        <v>315</v>
      </c>
      <c r="C122" s="85"/>
      <c r="D122" s="85"/>
      <c r="E122" s="85"/>
      <c r="F122" s="85"/>
      <c r="G122" s="85"/>
      <c r="H122" s="85"/>
      <c r="K122" s="128">
        <f>'INPUT - to fill in'!C55</f>
        <v>0</v>
      </c>
      <c r="L122" s="30">
        <f>'INPUT - to fill in'!D55</f>
        <v>0</v>
      </c>
      <c r="M122" s="30">
        <f>'INPUT - to fill in'!E55</f>
        <v>0</v>
      </c>
      <c r="N122" s="30">
        <f>'INPUT - to fill in'!F55</f>
        <v>0</v>
      </c>
      <c r="Q122" s="20"/>
      <c r="R122" s="20"/>
    </row>
    <row r="123" spans="2:18">
      <c r="B123" s="65" t="s">
        <v>316</v>
      </c>
      <c r="C123" s="85"/>
      <c r="D123" s="85"/>
      <c r="E123" s="85"/>
      <c r="F123" s="85"/>
      <c r="G123" s="85"/>
      <c r="H123" s="85"/>
      <c r="K123" s="128">
        <f>'INPUT - to fill in'!C56</f>
        <v>0</v>
      </c>
      <c r="L123" s="30">
        <f>'INPUT - to fill in'!D56</f>
        <v>0</v>
      </c>
      <c r="M123" s="30">
        <f>'INPUT - to fill in'!E56</f>
        <v>0</v>
      </c>
      <c r="N123" s="30">
        <f>'INPUT - to fill in'!F56</f>
        <v>0</v>
      </c>
      <c r="Q123" s="20"/>
      <c r="R123" s="20"/>
    </row>
    <row r="124" spans="2:18">
      <c r="B124" s="73" t="s">
        <v>318</v>
      </c>
      <c r="C124" s="50">
        <f t="shared" ref="C124:H124" si="16">SUM(C121:C123)</f>
        <v>0</v>
      </c>
      <c r="D124" s="50">
        <f t="shared" si="16"/>
        <v>0</v>
      </c>
      <c r="E124" s="50">
        <f t="shared" si="16"/>
        <v>0</v>
      </c>
      <c r="F124" s="50">
        <f t="shared" si="16"/>
        <v>0</v>
      </c>
      <c r="G124" s="50">
        <f t="shared" si="16"/>
        <v>0</v>
      </c>
      <c r="H124" s="50">
        <f t="shared" si="16"/>
        <v>0</v>
      </c>
      <c r="K124" s="128">
        <f>'INPUT - to fill in'!C57</f>
        <v>0</v>
      </c>
      <c r="L124" s="30">
        <f>'INPUT - to fill in'!D57</f>
        <v>0</v>
      </c>
      <c r="M124" s="30">
        <f>'INPUT - to fill in'!E57</f>
        <v>0</v>
      </c>
      <c r="N124" s="30">
        <f>'INPUT - to fill in'!F57</f>
        <v>0</v>
      </c>
      <c r="Q124" s="20"/>
      <c r="R124" s="20"/>
    </row>
    <row r="125" spans="2:18">
      <c r="B125" s="65"/>
      <c r="C125" s="303" t="s">
        <v>319</v>
      </c>
      <c r="D125" s="303"/>
      <c r="E125" s="303"/>
      <c r="F125" s="303"/>
      <c r="G125" s="303"/>
      <c r="H125" s="303"/>
      <c r="K125" s="128">
        <f>'INPUT - to fill in'!C58</f>
        <v>0</v>
      </c>
      <c r="L125" s="30">
        <f>'INPUT - to fill in'!D58</f>
        <v>0</v>
      </c>
      <c r="M125" s="30">
        <f>'INPUT - to fill in'!E58</f>
        <v>0</v>
      </c>
      <c r="N125" s="30">
        <f>'INPUT - to fill in'!F58</f>
        <v>0</v>
      </c>
      <c r="Q125" s="20"/>
      <c r="R125" s="20"/>
    </row>
    <row r="126" spans="2:18">
      <c r="B126" s="65" t="s">
        <v>321</v>
      </c>
      <c r="C126" s="85">
        <f>'INPUT - to fill in'!M229</f>
        <v>0</v>
      </c>
      <c r="D126" s="85">
        <f>'INPUT - to fill in'!N229</f>
        <v>0</v>
      </c>
      <c r="E126" s="85">
        <f>'INPUT - to fill in'!O229</f>
        <v>0</v>
      </c>
      <c r="F126" s="85">
        <f>'INPUT - to fill in'!P229</f>
        <v>0</v>
      </c>
      <c r="G126" s="85">
        <f>'INPUT - to fill in'!Q229</f>
        <v>0</v>
      </c>
      <c r="H126" s="85">
        <f>'INPUT - to fill in'!R229</f>
        <v>0</v>
      </c>
      <c r="K126" s="34" t="s">
        <v>175</v>
      </c>
      <c r="L126" s="30">
        <f>SUM(L100:L125)</f>
        <v>0</v>
      </c>
      <c r="M126" s="30">
        <f>SUM(M100:M124)</f>
        <v>0</v>
      </c>
      <c r="N126" s="35">
        <f>SUM(N100:N124)</f>
        <v>0</v>
      </c>
      <c r="Q126" s="20"/>
      <c r="R126" s="20"/>
    </row>
    <row r="127" spans="2:18">
      <c r="B127" s="65" t="s">
        <v>322</v>
      </c>
      <c r="C127" s="85">
        <f>'INPUT - to fill in'!K121</f>
        <v>0</v>
      </c>
      <c r="D127" s="85">
        <f>'INPUT - to fill in'!L121</f>
        <v>0</v>
      </c>
      <c r="E127" s="85">
        <f>'INPUT - to fill in'!M121</f>
        <v>0</v>
      </c>
      <c r="F127" s="85">
        <f>'INPUT - to fill in'!N121</f>
        <v>0</v>
      </c>
      <c r="G127" s="85">
        <f>'INPUT - to fill in'!O121</f>
        <v>0</v>
      </c>
      <c r="H127" s="85">
        <f>'INPUT - to fill in'!P121</f>
        <v>0</v>
      </c>
      <c r="Q127" s="20"/>
      <c r="R127" s="20"/>
    </row>
    <row r="128" spans="2:18">
      <c r="B128" s="65" t="s">
        <v>324</v>
      </c>
      <c r="C128" s="85">
        <f>'INPUT - to fill in'!J143</f>
        <v>0</v>
      </c>
      <c r="D128" s="85">
        <f>'INPUT - to fill in'!K143</f>
        <v>0</v>
      </c>
      <c r="E128" s="85">
        <f>'INPUT - to fill in'!L143</f>
        <v>0</v>
      </c>
      <c r="F128" s="85">
        <f>'INPUT - to fill in'!M143</f>
        <v>0</v>
      </c>
      <c r="G128" s="85">
        <f>'INPUT - to fill in'!N143</f>
        <v>0</v>
      </c>
      <c r="H128" s="85">
        <f>'INPUT - to fill in'!O143</f>
        <v>0</v>
      </c>
      <c r="Q128" s="20"/>
      <c r="R128" s="20"/>
    </row>
    <row r="129" spans="2:18" ht="28.5">
      <c r="B129" s="65" t="s">
        <v>375</v>
      </c>
      <c r="C129" s="85">
        <f>IF('INPUT - to fill in'!I239&lt;0,0,'INPUT - to fill in'!I239)</f>
        <v>0</v>
      </c>
      <c r="D129" s="85">
        <f>IF('INPUT - to fill in'!J239&lt;0,0,'INPUT - to fill in'!J239)</f>
        <v>0</v>
      </c>
      <c r="E129" s="85">
        <f>IF('INPUT - to fill in'!K239&lt;0,0,'INPUT - to fill in'!K239)</f>
        <v>0</v>
      </c>
      <c r="F129" s="85">
        <f>IF('INPUT - to fill in'!L239&lt;0,0,'INPUT - to fill in'!L239)</f>
        <v>0</v>
      </c>
      <c r="G129" s="85">
        <f>IF('INPUT - to fill in'!M239&lt;0,0,'INPUT - to fill in'!M239)</f>
        <v>0</v>
      </c>
      <c r="H129" s="85">
        <f>IF('INPUT - to fill in'!N239&lt;0,0,'INPUT - to fill in'!N239)</f>
        <v>0</v>
      </c>
      <c r="K129" s="281" t="s">
        <v>408</v>
      </c>
      <c r="L129" s="281"/>
      <c r="M129" s="281"/>
      <c r="N129" s="281"/>
      <c r="Q129" s="20"/>
      <c r="R129" s="20"/>
    </row>
    <row r="130" spans="2:18" ht="18.75">
      <c r="B130" s="65" t="s">
        <v>328</v>
      </c>
      <c r="C130" s="85"/>
      <c r="D130" s="85"/>
      <c r="E130" s="85"/>
      <c r="F130" s="85"/>
      <c r="G130" s="85"/>
      <c r="H130" s="85"/>
      <c r="K130" s="189" t="s">
        <v>409</v>
      </c>
      <c r="L130" s="189" t="s">
        <v>180</v>
      </c>
      <c r="M130" s="189" t="s">
        <v>83</v>
      </c>
      <c r="N130" s="107" t="s">
        <v>84</v>
      </c>
      <c r="Q130" s="20"/>
      <c r="R130" s="20"/>
    </row>
    <row r="131" spans="2:18">
      <c r="B131" s="65" t="s">
        <v>330</v>
      </c>
      <c r="C131" s="85" t="str">
        <f>'Loan Calculator'!E19</f>
        <v/>
      </c>
      <c r="D131" s="85" t="str">
        <f>'Loan Calculator'!E20</f>
        <v/>
      </c>
      <c r="E131" s="85" t="str">
        <f>'Loan Calculator'!E21</f>
        <v/>
      </c>
      <c r="F131" s="85" t="str">
        <f>'Loan Calculator'!E22</f>
        <v/>
      </c>
      <c r="G131" s="85" t="str">
        <f>'Loan Calculator'!E23</f>
        <v/>
      </c>
      <c r="H131" s="85" t="str">
        <f>'Loan Calculator'!E24</f>
        <v/>
      </c>
      <c r="K131" s="128">
        <f>'INPUT - to fill in'!C70</f>
        <v>0</v>
      </c>
      <c r="L131" s="30">
        <f>'INPUT - to fill in'!Q70</f>
        <v>0</v>
      </c>
      <c r="M131" s="30">
        <f>'INPUT - to fill in'!R70</f>
        <v>0</v>
      </c>
      <c r="N131" s="30">
        <f>'INPUT - to fill in'!S70</f>
        <v>0</v>
      </c>
    </row>
    <row r="132" spans="2:18">
      <c r="B132" s="73" t="s">
        <v>331</v>
      </c>
      <c r="C132" s="50">
        <f t="shared" ref="C132:H132" si="17">SUM(C126:C131)</f>
        <v>0</v>
      </c>
      <c r="D132" s="50">
        <f t="shared" si="17"/>
        <v>0</v>
      </c>
      <c r="E132" s="50">
        <f t="shared" si="17"/>
        <v>0</v>
      </c>
      <c r="F132" s="50">
        <f t="shared" si="17"/>
        <v>0</v>
      </c>
      <c r="G132" s="50">
        <f t="shared" si="17"/>
        <v>0</v>
      </c>
      <c r="H132" s="50">
        <f t="shared" si="17"/>
        <v>0</v>
      </c>
      <c r="K132" s="128">
        <f>'INPUT - to fill in'!C71</f>
        <v>0</v>
      </c>
      <c r="L132" s="30">
        <f>'INPUT - to fill in'!Q71</f>
        <v>0</v>
      </c>
      <c r="M132" s="30">
        <f>'INPUT - to fill in'!R71</f>
        <v>0</v>
      </c>
      <c r="N132" s="30">
        <f>'INPUT - to fill in'!S71</f>
        <v>0</v>
      </c>
    </row>
    <row r="133" spans="2:18">
      <c r="B133" s="73"/>
      <c r="C133" s="303" t="s">
        <v>333</v>
      </c>
      <c r="D133" s="303"/>
      <c r="E133" s="303"/>
      <c r="F133" s="303"/>
      <c r="G133" s="303"/>
      <c r="H133" s="303"/>
      <c r="K133" s="128">
        <f>'INPUT - to fill in'!C72</f>
        <v>0</v>
      </c>
      <c r="L133" s="30">
        <f>'INPUT - to fill in'!Q72</f>
        <v>0</v>
      </c>
      <c r="M133" s="30">
        <f>'INPUT - to fill in'!R72</f>
        <v>0</v>
      </c>
      <c r="N133" s="30">
        <f>'INPUT - to fill in'!S72</f>
        <v>0</v>
      </c>
    </row>
    <row r="134" spans="2:18">
      <c r="B134" s="73" t="s">
        <v>334</v>
      </c>
      <c r="C134" s="50">
        <f t="shared" ref="C134:H134" si="18">C124-C132</f>
        <v>0</v>
      </c>
      <c r="D134" s="50">
        <f t="shared" si="18"/>
        <v>0</v>
      </c>
      <c r="E134" s="50">
        <f t="shared" si="18"/>
        <v>0</v>
      </c>
      <c r="F134" s="50">
        <f t="shared" si="18"/>
        <v>0</v>
      </c>
      <c r="G134" s="50">
        <f t="shared" si="18"/>
        <v>0</v>
      </c>
      <c r="H134" s="50">
        <f t="shared" si="18"/>
        <v>0</v>
      </c>
      <c r="K134" s="128">
        <f>'INPUT - to fill in'!C73</f>
        <v>0</v>
      </c>
      <c r="L134" s="30">
        <f>'INPUT - to fill in'!Q73</f>
        <v>0</v>
      </c>
      <c r="M134" s="30">
        <f>'INPUT - to fill in'!R73</f>
        <v>0</v>
      </c>
      <c r="N134" s="30">
        <f>'INPUT - to fill in'!S73</f>
        <v>0</v>
      </c>
    </row>
    <row r="135" spans="2:18">
      <c r="B135" s="73" t="s">
        <v>336</v>
      </c>
      <c r="C135" s="50">
        <f>H115+C134</f>
        <v>0</v>
      </c>
      <c r="D135" s="50">
        <f>C135+D134</f>
        <v>0</v>
      </c>
      <c r="E135" s="50">
        <f>D135+E134</f>
        <v>0</v>
      </c>
      <c r="F135" s="50">
        <f>E135+F134</f>
        <v>0</v>
      </c>
      <c r="G135" s="50">
        <f>F135+G134</f>
        <v>0</v>
      </c>
      <c r="H135" s="50">
        <f>G135+H134</f>
        <v>0</v>
      </c>
      <c r="K135" s="128">
        <f>'INPUT - to fill in'!C74</f>
        <v>0</v>
      </c>
      <c r="L135" s="30">
        <f>'INPUT - to fill in'!Q74</f>
        <v>0</v>
      </c>
      <c r="M135" s="30">
        <f>'INPUT - to fill in'!R74</f>
        <v>0</v>
      </c>
      <c r="N135" s="30">
        <f>'INPUT - to fill in'!S74</f>
        <v>0</v>
      </c>
    </row>
    <row r="136" spans="2:18">
      <c r="K136" s="128">
        <f>'INPUT - to fill in'!C75</f>
        <v>0</v>
      </c>
      <c r="L136" s="30">
        <f>'INPUT - to fill in'!Q75</f>
        <v>0</v>
      </c>
      <c r="M136" s="30">
        <f>'INPUT - to fill in'!R75</f>
        <v>0</v>
      </c>
      <c r="N136" s="30">
        <f>'INPUT - to fill in'!S75</f>
        <v>0</v>
      </c>
    </row>
    <row r="137" spans="2:18">
      <c r="K137" s="102" t="s">
        <v>410</v>
      </c>
      <c r="L137" s="30">
        <f>'INPUT - to fill in'!Q76</f>
        <v>0</v>
      </c>
      <c r="M137" s="30">
        <f>'INPUT - to fill in'!R76</f>
        <v>0</v>
      </c>
      <c r="N137" s="30">
        <f>'INPUT - to fill in'!S76</f>
        <v>0</v>
      </c>
    </row>
    <row r="138" spans="2:18" ht="15" customHeight="1">
      <c r="K138" s="128">
        <f>'INPUT - to fill in'!C77</f>
        <v>0</v>
      </c>
      <c r="L138" s="30">
        <f>'INPUT - to fill in'!Q77</f>
        <v>0</v>
      </c>
      <c r="M138" s="30">
        <f>'INPUT - to fill in'!R77</f>
        <v>0</v>
      </c>
      <c r="N138" s="30">
        <f>'INPUT - to fill in'!S77</f>
        <v>0</v>
      </c>
    </row>
    <row r="139" spans="2:18" ht="15" customHeight="1">
      <c r="K139" s="128">
        <f>'INPUT - to fill in'!C78</f>
        <v>0</v>
      </c>
      <c r="L139" s="30">
        <f>'INPUT - to fill in'!Q78</f>
        <v>0</v>
      </c>
      <c r="M139" s="30">
        <f>'INPUT - to fill in'!R78</f>
        <v>0</v>
      </c>
      <c r="N139" s="30">
        <f>'INPUT - to fill in'!S78</f>
        <v>0</v>
      </c>
    </row>
    <row r="140" spans="2:18">
      <c r="K140" s="128">
        <f>'INPUT - to fill in'!C79</f>
        <v>0</v>
      </c>
      <c r="L140" s="30">
        <f>'INPUT - to fill in'!Q79</f>
        <v>0</v>
      </c>
      <c r="M140" s="30">
        <f>'INPUT - to fill in'!R79</f>
        <v>0</v>
      </c>
      <c r="N140" s="30">
        <f>'INPUT - to fill in'!S79</f>
        <v>0</v>
      </c>
    </row>
    <row r="141" spans="2:18">
      <c r="K141" s="128">
        <f>'INPUT - to fill in'!C80</f>
        <v>0</v>
      </c>
      <c r="L141" s="30">
        <f>'INPUT - to fill in'!Q80</f>
        <v>0</v>
      </c>
      <c r="M141" s="30">
        <f>'INPUT - to fill in'!R80</f>
        <v>0</v>
      </c>
      <c r="N141" s="30">
        <f>'INPUT - to fill in'!S80</f>
        <v>0</v>
      </c>
    </row>
    <row r="142" spans="2:18">
      <c r="K142" s="128">
        <f>'INPUT - to fill in'!C81</f>
        <v>0</v>
      </c>
      <c r="L142" s="30">
        <f>'INPUT - to fill in'!Q81</f>
        <v>0</v>
      </c>
      <c r="M142" s="30">
        <f>'INPUT - to fill in'!R81</f>
        <v>0</v>
      </c>
      <c r="N142" s="30">
        <f>'INPUT - to fill in'!S81</f>
        <v>0</v>
      </c>
    </row>
    <row r="143" spans="2:18">
      <c r="K143" s="128">
        <f>'INPUT - to fill in'!C82</f>
        <v>0</v>
      </c>
      <c r="L143" s="30">
        <f>'INPUT - to fill in'!Q82</f>
        <v>0</v>
      </c>
      <c r="M143" s="30">
        <f>'INPUT - to fill in'!R82</f>
        <v>0</v>
      </c>
      <c r="N143" s="30">
        <f>'INPUT - to fill in'!S82</f>
        <v>0</v>
      </c>
    </row>
    <row r="144" spans="2:18">
      <c r="K144" s="128">
        <f>'INPUT - to fill in'!C83</f>
        <v>0</v>
      </c>
      <c r="L144" s="30">
        <f>'INPUT - to fill in'!Q83</f>
        <v>0</v>
      </c>
      <c r="M144" s="30">
        <f>'INPUT - to fill in'!R83</f>
        <v>0</v>
      </c>
      <c r="N144" s="30">
        <f>'INPUT - to fill in'!S83</f>
        <v>0</v>
      </c>
    </row>
    <row r="145" spans="11:14">
      <c r="K145" s="128">
        <f>'INPUT - to fill in'!C84</f>
        <v>0</v>
      </c>
      <c r="L145" s="30">
        <f>'INPUT - to fill in'!Q84</f>
        <v>0</v>
      </c>
      <c r="M145" s="30">
        <f>'INPUT - to fill in'!R84</f>
        <v>0</v>
      </c>
      <c r="N145" s="30">
        <f>'INPUT - to fill in'!S84</f>
        <v>0</v>
      </c>
    </row>
    <row r="146" spans="11:14">
      <c r="K146" s="128">
        <f>'INPUT - to fill in'!C85</f>
        <v>0</v>
      </c>
      <c r="L146" s="30">
        <f>'INPUT - to fill in'!Q85</f>
        <v>0</v>
      </c>
      <c r="M146" s="30">
        <f>'INPUT - to fill in'!R85</f>
        <v>0</v>
      </c>
      <c r="N146" s="30">
        <f>'INPUT - to fill in'!S85</f>
        <v>0</v>
      </c>
    </row>
    <row r="147" spans="11:14">
      <c r="K147" s="128">
        <f>'INPUT - to fill in'!C86</f>
        <v>0</v>
      </c>
      <c r="L147" s="30">
        <f>'INPUT - to fill in'!Q86</f>
        <v>0</v>
      </c>
      <c r="M147" s="30">
        <f>'INPUT - to fill in'!R86</f>
        <v>0</v>
      </c>
      <c r="N147" s="30">
        <f>'INPUT - to fill in'!S86</f>
        <v>0</v>
      </c>
    </row>
    <row r="148" spans="11:14">
      <c r="K148" s="128">
        <f>'INPUT - to fill in'!C87</f>
        <v>0</v>
      </c>
      <c r="L148" s="30">
        <f>'INPUT - to fill in'!Q87</f>
        <v>0</v>
      </c>
      <c r="M148" s="30">
        <f>'INPUT - to fill in'!R87</f>
        <v>0</v>
      </c>
      <c r="N148" s="30">
        <f>'INPUT - to fill in'!S87</f>
        <v>0</v>
      </c>
    </row>
    <row r="149" spans="11:14">
      <c r="K149" s="128">
        <f>'INPUT - to fill in'!C88</f>
        <v>0</v>
      </c>
      <c r="L149" s="30">
        <f>'INPUT - to fill in'!Q88</f>
        <v>0</v>
      </c>
      <c r="M149" s="30">
        <f>'INPUT - to fill in'!R88</f>
        <v>0</v>
      </c>
      <c r="N149" s="30">
        <f>'INPUT - to fill in'!S88</f>
        <v>0</v>
      </c>
    </row>
    <row r="150" spans="11:14">
      <c r="K150" s="128">
        <f>'INPUT - to fill in'!C89</f>
        <v>0</v>
      </c>
      <c r="L150" s="30">
        <f>'INPUT - to fill in'!Q89</f>
        <v>0</v>
      </c>
      <c r="M150" s="30">
        <f>'INPUT - to fill in'!R89</f>
        <v>0</v>
      </c>
      <c r="N150" s="30">
        <f>'INPUT - to fill in'!S89</f>
        <v>0</v>
      </c>
    </row>
    <row r="151" spans="11:14">
      <c r="K151" s="128">
        <f>'INPUT - to fill in'!C90</f>
        <v>0</v>
      </c>
      <c r="L151" s="30">
        <f>'INPUT - to fill in'!Q90</f>
        <v>0</v>
      </c>
      <c r="M151" s="30">
        <f>'INPUT - to fill in'!R90</f>
        <v>0</v>
      </c>
      <c r="N151" s="30">
        <f>'INPUT - to fill in'!S90</f>
        <v>0</v>
      </c>
    </row>
    <row r="152" spans="11:14">
      <c r="K152" s="102" t="s">
        <v>411</v>
      </c>
      <c r="L152" s="30">
        <f>'INPUT - to fill in'!Q91</f>
        <v>0</v>
      </c>
      <c r="M152" s="30">
        <f>'INPUT - to fill in'!R91</f>
        <v>0</v>
      </c>
      <c r="N152" s="30">
        <f>'INPUT - to fill in'!S91</f>
        <v>0</v>
      </c>
    </row>
    <row r="153" spans="11:14">
      <c r="K153" s="128">
        <f>'INPUT - to fill in'!C92</f>
        <v>0</v>
      </c>
      <c r="L153" s="30">
        <f>'INPUT - to fill in'!Q92</f>
        <v>0</v>
      </c>
      <c r="M153" s="30">
        <f>'INPUT - to fill in'!R92</f>
        <v>0</v>
      </c>
      <c r="N153" s="30">
        <f>'INPUT - to fill in'!S92</f>
        <v>0</v>
      </c>
    </row>
    <row r="154" spans="11:14">
      <c r="K154" s="128">
        <f>'INPUT - to fill in'!C93</f>
        <v>0</v>
      </c>
      <c r="L154" s="30">
        <f>'INPUT - to fill in'!Q93</f>
        <v>0</v>
      </c>
      <c r="M154" s="30">
        <f>'INPUT - to fill in'!R93</f>
        <v>0</v>
      </c>
      <c r="N154" s="30">
        <f>'INPUT - to fill in'!S93</f>
        <v>0</v>
      </c>
    </row>
    <row r="155" spans="11:14">
      <c r="K155" s="128">
        <f>'INPUT - to fill in'!C94</f>
        <v>0</v>
      </c>
      <c r="L155" s="30">
        <f>'INPUT - to fill in'!Q94</f>
        <v>0</v>
      </c>
      <c r="M155" s="30">
        <f>'INPUT - to fill in'!R94</f>
        <v>0</v>
      </c>
      <c r="N155" s="30">
        <f>'INPUT - to fill in'!S94</f>
        <v>0</v>
      </c>
    </row>
    <row r="156" spans="11:14">
      <c r="K156" s="41"/>
      <c r="L156" s="30">
        <f>'INPUT - to fill in'!Q95</f>
        <v>0</v>
      </c>
      <c r="M156" s="30">
        <f>'INPUT - to fill in'!R95</f>
        <v>0</v>
      </c>
      <c r="N156" s="30">
        <f>'INPUT - to fill in'!S95</f>
        <v>0</v>
      </c>
    </row>
    <row r="158" spans="11:14" ht="28.5">
      <c r="K158" s="122" t="s">
        <v>412</v>
      </c>
      <c r="L158" s="122"/>
      <c r="M158" s="122"/>
      <c r="N158" s="122"/>
    </row>
    <row r="159" spans="11:14" ht="18.75">
      <c r="K159" s="126" t="s">
        <v>413</v>
      </c>
      <c r="L159" s="189" t="s">
        <v>180</v>
      </c>
      <c r="M159" s="189" t="s">
        <v>83</v>
      </c>
      <c r="N159" s="107" t="s">
        <v>84</v>
      </c>
    </row>
    <row r="160" spans="11:14">
      <c r="K160" s="127" t="s">
        <v>181</v>
      </c>
      <c r="L160" s="30">
        <f>'INPUT - to fill in'!P129</f>
        <v>0</v>
      </c>
      <c r="M160" s="30">
        <f>'INPUT - to fill in'!Q129</f>
        <v>0</v>
      </c>
      <c r="N160" s="30">
        <f>'INPUT - to fill in'!R129</f>
        <v>0</v>
      </c>
    </row>
    <row r="161" spans="11:14">
      <c r="K161" s="127" t="s">
        <v>183</v>
      </c>
      <c r="L161" s="30">
        <f>'INPUT - to fill in'!P130</f>
        <v>0</v>
      </c>
      <c r="M161" s="30">
        <f>'INPUT - to fill in'!Q130</f>
        <v>0</v>
      </c>
      <c r="N161" s="30">
        <f>'INPUT - to fill in'!R130</f>
        <v>0</v>
      </c>
    </row>
    <row r="162" spans="11:14">
      <c r="K162" s="127" t="s">
        <v>184</v>
      </c>
      <c r="L162" s="30">
        <f>'INPUT - to fill in'!P131</f>
        <v>0</v>
      </c>
      <c r="M162" s="30">
        <f>'INPUT - to fill in'!Q131</f>
        <v>0</v>
      </c>
      <c r="N162" s="30">
        <f>'INPUT - to fill in'!R131</f>
        <v>0</v>
      </c>
    </row>
    <row r="163" spans="11:14">
      <c r="K163" s="127" t="s">
        <v>185</v>
      </c>
      <c r="L163" s="30">
        <f>'INPUT - to fill in'!P132</f>
        <v>0</v>
      </c>
      <c r="M163" s="30">
        <f>'INPUT - to fill in'!Q132</f>
        <v>0</v>
      </c>
      <c r="N163" s="30">
        <f>'INPUT - to fill in'!R132</f>
        <v>0</v>
      </c>
    </row>
    <row r="164" spans="11:14">
      <c r="K164" s="127" t="s">
        <v>186</v>
      </c>
      <c r="L164" s="30">
        <f>'INPUT - to fill in'!P133</f>
        <v>0</v>
      </c>
      <c r="M164" s="30">
        <f>'INPUT - to fill in'!Q133</f>
        <v>0</v>
      </c>
      <c r="N164" s="30">
        <f>'INPUT - to fill in'!R133</f>
        <v>0</v>
      </c>
    </row>
    <row r="165" spans="11:14">
      <c r="K165" s="127" t="s">
        <v>187</v>
      </c>
      <c r="L165" s="30">
        <f>'INPUT - to fill in'!P134</f>
        <v>0</v>
      </c>
      <c r="M165" s="30">
        <f>'INPUT - to fill in'!Q134</f>
        <v>0</v>
      </c>
      <c r="N165" s="30">
        <f>'INPUT - to fill in'!R134</f>
        <v>0</v>
      </c>
    </row>
    <row r="166" spans="11:14">
      <c r="K166" s="127" t="s">
        <v>188</v>
      </c>
      <c r="L166" s="30">
        <f>'INPUT - to fill in'!P135</f>
        <v>0</v>
      </c>
      <c r="M166" s="30">
        <f>'INPUT - to fill in'!Q135</f>
        <v>0</v>
      </c>
      <c r="N166" s="30">
        <f>'INPUT - to fill in'!R135</f>
        <v>0</v>
      </c>
    </row>
  </sheetData>
  <mergeCells count="78">
    <mergeCell ref="X58:Y58"/>
    <mergeCell ref="Z58:AA58"/>
    <mergeCell ref="X59:Y59"/>
    <mergeCell ref="Z59:AA59"/>
    <mergeCell ref="X54:Y54"/>
    <mergeCell ref="Z54:AA54"/>
    <mergeCell ref="X55:Y55"/>
    <mergeCell ref="Z55:AA55"/>
    <mergeCell ref="X56:Y56"/>
    <mergeCell ref="Z56:AA56"/>
    <mergeCell ref="X51:Y51"/>
    <mergeCell ref="Z51:AA51"/>
    <mergeCell ref="X52:Y52"/>
    <mergeCell ref="Z52:AA52"/>
    <mergeCell ref="X53:Y53"/>
    <mergeCell ref="Z53:AA53"/>
    <mergeCell ref="V62:W62"/>
    <mergeCell ref="V51:W51"/>
    <mergeCell ref="V52:W52"/>
    <mergeCell ref="V53:W53"/>
    <mergeCell ref="V54:W54"/>
    <mergeCell ref="V55:W55"/>
    <mergeCell ref="V56:W56"/>
    <mergeCell ref="V57:W57"/>
    <mergeCell ref="V58:W58"/>
    <mergeCell ref="V59:W59"/>
    <mergeCell ref="V60:W60"/>
    <mergeCell ref="V61:W61"/>
    <mergeCell ref="V47:W48"/>
    <mergeCell ref="X47:Y48"/>
    <mergeCell ref="Z47:AA48"/>
    <mergeCell ref="V49:W49"/>
    <mergeCell ref="V50:W50"/>
    <mergeCell ref="X49:Y49"/>
    <mergeCell ref="Z49:AA49"/>
    <mergeCell ref="X50:Y50"/>
    <mergeCell ref="Z50:AA50"/>
    <mergeCell ref="AA28:AA29"/>
    <mergeCell ref="X8:X9"/>
    <mergeCell ref="Y8:Y9"/>
    <mergeCell ref="Z8:Z9"/>
    <mergeCell ref="AA8:AA9"/>
    <mergeCell ref="X28:X29"/>
    <mergeCell ref="Y28:Y29"/>
    <mergeCell ref="Z28:Z29"/>
    <mergeCell ref="V8:V9"/>
    <mergeCell ref="W8:W9"/>
    <mergeCell ref="S28:S29"/>
    <mergeCell ref="T28:T29"/>
    <mergeCell ref="U28:U29"/>
    <mergeCell ref="V28:V29"/>
    <mergeCell ref="W28:W29"/>
    <mergeCell ref="S8:S9"/>
    <mergeCell ref="S47:S48"/>
    <mergeCell ref="K129:N129"/>
    <mergeCell ref="T8:T9"/>
    <mergeCell ref="U8:U9"/>
    <mergeCell ref="K6:O7"/>
    <mergeCell ref="K29:N31"/>
    <mergeCell ref="K95:P95"/>
    <mergeCell ref="T47:T48"/>
    <mergeCell ref="U47:U48"/>
    <mergeCell ref="S6:AA7"/>
    <mergeCell ref="X60:Y60"/>
    <mergeCell ref="Z60:AA60"/>
    <mergeCell ref="X61:Y61"/>
    <mergeCell ref="Z61:AA61"/>
    <mergeCell ref="X57:Y57"/>
    <mergeCell ref="Z57:AA57"/>
    <mergeCell ref="B6:H7"/>
    <mergeCell ref="J75:R75"/>
    <mergeCell ref="C133:H133"/>
    <mergeCell ref="B96:H97"/>
    <mergeCell ref="C100:H100"/>
    <mergeCell ref="C105:H105"/>
    <mergeCell ref="C113:H113"/>
    <mergeCell ref="C120:H120"/>
    <mergeCell ref="C125:H125"/>
  </mergeCells>
  <conditionalFormatting sqref="C16:C39 L26:O27 K76:R81 C101:H104 C106:H112 C114:H115 C121:H124 C126:H132 C134:H135">
    <cfRule type="cellIs" dxfId="55" priority="236" operator="lessThan">
      <formula>0</formula>
    </cfRule>
  </conditionalFormatting>
  <conditionalFormatting sqref="C59:C61 E59:E61">
    <cfRule type="cellIs" dxfId="54" priority="196" operator="lessThan">
      <formula>0</formula>
    </cfRule>
  </conditionalFormatting>
  <conditionalFormatting sqref="C41:H41">
    <cfRule type="cellIs" dxfId="53" priority="193" operator="lessThan">
      <formula>0</formula>
    </cfRule>
  </conditionalFormatting>
  <conditionalFormatting sqref="C43:H46">
    <cfRule type="cellIs" dxfId="52" priority="191" operator="lessThan">
      <formula>0</formula>
    </cfRule>
  </conditionalFormatting>
  <conditionalFormatting sqref="C48:H48">
    <cfRule type="cellIs" dxfId="51" priority="189" operator="lessThan">
      <formula>0</formula>
    </cfRule>
  </conditionalFormatting>
  <conditionalFormatting sqref="C50:H50 C52:H52 C54:H54 C56:H56 D58:D61 F58:F61">
    <cfRule type="cellIs" dxfId="50" priority="187" operator="lessThan">
      <formula>0</formula>
    </cfRule>
  </conditionalFormatting>
  <conditionalFormatting sqref="C63:H63 C65:H65">
    <cfRule type="cellIs" dxfId="49" priority="185" operator="lessThan">
      <formula>0</formula>
    </cfRule>
  </conditionalFormatting>
  <conditionalFormatting sqref="D9:H9">
    <cfRule type="cellIs" dxfId="48" priority="231" operator="lessThan">
      <formula>0</formula>
    </cfRule>
  </conditionalFormatting>
  <conditionalFormatting sqref="D11:H11">
    <cfRule type="cellIs" dxfId="47" priority="197" operator="lessThan">
      <formula>0</formula>
    </cfRule>
  </conditionalFormatting>
  <conditionalFormatting sqref="D13:H13">
    <cfRule type="cellIs" dxfId="46" priority="222" operator="lessThan">
      <formula>0</formula>
    </cfRule>
  </conditionalFormatting>
  <conditionalFormatting sqref="D15:H39">
    <cfRule type="cellIs" dxfId="45" priority="217" operator="lessThan">
      <formula>0</formula>
    </cfRule>
  </conditionalFormatting>
  <conditionalFormatting sqref="G59:G61">
    <cfRule type="cellIs" dxfId="44" priority="216" operator="lessThan">
      <formula>0</formula>
    </cfRule>
  </conditionalFormatting>
  <conditionalFormatting sqref="H58:H61">
    <cfRule type="cellIs" dxfId="43" priority="184" operator="lessThan">
      <formula>0</formula>
    </cfRule>
  </conditionalFormatting>
  <conditionalFormatting sqref="L33:N33">
    <cfRule type="cellIs" dxfId="42" priority="183" operator="lessThan">
      <formula>0</formula>
    </cfRule>
  </conditionalFormatting>
  <conditionalFormatting sqref="L36:N36">
    <cfRule type="cellIs" dxfId="41" priority="35" operator="lessThan">
      <formula>0</formula>
    </cfRule>
  </conditionalFormatting>
  <conditionalFormatting sqref="L39:N39">
    <cfRule type="cellIs" dxfId="40" priority="34" operator="lessThan">
      <formula>0</formula>
    </cfRule>
  </conditionalFormatting>
  <conditionalFormatting sqref="L42:N42">
    <cfRule type="cellIs" dxfId="39" priority="180" operator="lessThan">
      <formula>0</formula>
    </cfRule>
  </conditionalFormatting>
  <conditionalFormatting sqref="L45:N45">
    <cfRule type="cellIs" dxfId="38" priority="179" operator="lessThan">
      <formula>0</formula>
    </cfRule>
  </conditionalFormatting>
  <conditionalFormatting sqref="L9:O17">
    <cfRule type="cellIs" dxfId="37" priority="203" operator="lessThan">
      <formula>0</formula>
    </cfRule>
  </conditionalFormatting>
  <conditionalFormatting sqref="L19:O24">
    <cfRule type="cellIs" dxfId="36" priority="202" operator="lessThan">
      <formula>0</formula>
    </cfRule>
  </conditionalFormatting>
  <conditionalFormatting sqref="S11:U11">
    <cfRule type="cellIs" dxfId="35" priority="139" operator="lessThan">
      <formula>0</formula>
    </cfRule>
  </conditionalFormatting>
  <conditionalFormatting sqref="S13:U13">
    <cfRule type="cellIs" dxfId="34" priority="135" operator="lessThan">
      <formula>0</formula>
    </cfRule>
  </conditionalFormatting>
  <conditionalFormatting sqref="S15:U15">
    <cfRule type="cellIs" dxfId="33" priority="131" operator="lessThan">
      <formula>0</formula>
    </cfRule>
  </conditionalFormatting>
  <conditionalFormatting sqref="S17:U17">
    <cfRule type="cellIs" dxfId="32" priority="127" operator="lessThan">
      <formula>0</formula>
    </cfRule>
  </conditionalFormatting>
  <conditionalFormatting sqref="S19:U19">
    <cfRule type="cellIs" dxfId="31" priority="123" operator="lessThan">
      <formula>0</formula>
    </cfRule>
  </conditionalFormatting>
  <conditionalFormatting sqref="S21:U21">
    <cfRule type="cellIs" dxfId="30" priority="106" operator="lessThan">
      <formula>0</formula>
    </cfRule>
  </conditionalFormatting>
  <conditionalFormatting sqref="S31:U31">
    <cfRule type="cellIs" dxfId="29" priority="10" operator="lessThan">
      <formula>0</formula>
    </cfRule>
  </conditionalFormatting>
  <conditionalFormatting sqref="S33:U33">
    <cfRule type="cellIs" dxfId="28" priority="9" operator="lessThan">
      <formula>0</formula>
    </cfRule>
  </conditionalFormatting>
  <conditionalFormatting sqref="S35:U35">
    <cfRule type="cellIs" dxfId="27" priority="8" operator="lessThan">
      <formula>0</formula>
    </cfRule>
  </conditionalFormatting>
  <conditionalFormatting sqref="S37:U37">
    <cfRule type="cellIs" dxfId="26" priority="7" operator="lessThan">
      <formula>0</formula>
    </cfRule>
  </conditionalFormatting>
  <conditionalFormatting sqref="S39:U39">
    <cfRule type="cellIs" dxfId="25" priority="6" operator="lessThan">
      <formula>0</formula>
    </cfRule>
  </conditionalFormatting>
  <conditionalFormatting sqref="S41:U41">
    <cfRule type="cellIs" dxfId="24" priority="77" operator="lessThan">
      <formula>0</formula>
    </cfRule>
  </conditionalFormatting>
  <conditionalFormatting sqref="S50:U50">
    <cfRule type="cellIs" dxfId="23" priority="5" operator="lessThan">
      <formula>0</formula>
    </cfRule>
  </conditionalFormatting>
  <conditionalFormatting sqref="S52:U52">
    <cfRule type="cellIs" dxfId="22" priority="4" operator="lessThan">
      <formula>0</formula>
    </cfRule>
  </conditionalFormatting>
  <conditionalFormatting sqref="S54:U54">
    <cfRule type="cellIs" dxfId="21" priority="3" operator="lessThan">
      <formula>0</formula>
    </cfRule>
  </conditionalFormatting>
  <conditionalFormatting sqref="S56:U56">
    <cfRule type="cellIs" dxfId="20" priority="2" operator="lessThan">
      <formula>0</formula>
    </cfRule>
  </conditionalFormatting>
  <conditionalFormatting sqref="S58:U58">
    <cfRule type="cellIs" dxfId="19" priority="1" operator="lessThan">
      <formula>0</formula>
    </cfRule>
  </conditionalFormatting>
  <conditionalFormatting sqref="S60:U60">
    <cfRule type="cellIs" dxfId="18" priority="48" operator="lessThan">
      <formula>0</formula>
    </cfRule>
  </conditionalFormatting>
  <conditionalFormatting sqref="S61:V61">
    <cfRule type="cellIs" dxfId="17" priority="12" operator="lessThan">
      <formula>0</formula>
    </cfRule>
  </conditionalFormatting>
  <conditionalFormatting sqref="S22:AA22">
    <cfRule type="cellIs" dxfId="16" priority="11" operator="lessThan">
      <formula>0</formula>
    </cfRule>
  </conditionalFormatting>
  <conditionalFormatting sqref="S42:AA42">
    <cfRule type="cellIs" dxfId="15" priority="13" operator="lessThan">
      <formula>0</formula>
    </cfRule>
  </conditionalFormatting>
  <conditionalFormatting sqref="V49 X49 Z49">
    <cfRule type="cellIs" dxfId="14" priority="47" operator="lessThan">
      <formula>0</formula>
    </cfRule>
  </conditionalFormatting>
  <conditionalFormatting sqref="V51 X51 Z51 V53 X53 Z53 V55 X55 Z55 V57 X57 Z57 V59 X59 Z59">
    <cfRule type="cellIs" dxfId="13" priority="45" operator="lessThan">
      <formula>0</formula>
    </cfRule>
  </conditionalFormatting>
  <conditionalFormatting sqref="V10:AA10">
    <cfRule type="cellIs" dxfId="12" priority="37" operator="lessThan">
      <formula>0</formula>
    </cfRule>
  </conditionalFormatting>
  <conditionalFormatting sqref="V12:AA12 V14:AA14 V16:AA16 V18:AA18 V20:AA20">
    <cfRule type="cellIs" dxfId="11" priority="36" operator="lessThan">
      <formula>0</formula>
    </cfRule>
  </conditionalFormatting>
  <conditionalFormatting sqref="V30:AA30">
    <cfRule type="cellIs" dxfId="10" priority="40" operator="lessThan">
      <formula>0</formula>
    </cfRule>
  </conditionalFormatting>
  <conditionalFormatting sqref="V32:AA32 V34:AA34 V36:AA36 V38:AA38 V40:AA40">
    <cfRule type="cellIs" dxfId="9" priority="39" operator="lessThan">
      <formula>0</formula>
    </cfRule>
  </conditionalFormatting>
  <conditionalFormatting sqref="X61 Z61">
    <cfRule type="cellIs" dxfId="8" priority="43" operator="lessThan">
      <formula>0</formula>
    </cfRule>
  </conditionalFormatting>
  <dataValidations count="1">
    <dataValidation type="list" allowBlank="1" showInputMessage="1" showErrorMessage="1" sqref="S10 S12 S14 S16 S18 S20 S30 S32 S34 S36 S38 S40 S49 S51 S53 S55 S57 S59" xr:uid="{E96CE6C0-AC6D-4DD2-86C5-B06991D222A4}">
      <formula1>TVA</formula1>
    </dataValidation>
  </dataValidations>
  <pageMargins left="0.7" right="0.7" top="0.75" bottom="0.75" header="0.3" footer="0.3"/>
  <pageSetup scale="55"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B204-467B-4606-BE88-6AC20902943D}">
  <dimension ref="A1:U192"/>
  <sheetViews>
    <sheetView topLeftCell="A35" zoomScale="80" zoomScaleNormal="80" workbookViewId="0">
      <selection activeCell="B50" sqref="B50"/>
    </sheetView>
  </sheetViews>
  <sheetFormatPr defaultColWidth="11.42578125" defaultRowHeight="15"/>
  <cols>
    <col min="1" max="1" width="67.5703125" customWidth="1"/>
    <col min="7" max="7" width="32.42578125" customWidth="1"/>
    <col min="8" max="8" width="18.5703125" customWidth="1"/>
    <col min="9" max="9" width="16.42578125" customWidth="1"/>
    <col min="10" max="10" width="18.140625" customWidth="1"/>
  </cols>
  <sheetData>
    <row r="1" spans="1:11" ht="21">
      <c r="A1" s="141" t="s">
        <v>414</v>
      </c>
      <c r="B1" s="103"/>
    </row>
    <row r="2" spans="1:11">
      <c r="A2" s="149" t="s">
        <v>415</v>
      </c>
      <c r="B2" s="152" t="s">
        <v>416</v>
      </c>
      <c r="G2" s="154" t="s">
        <v>417</v>
      </c>
      <c r="H2" s="156" t="s">
        <v>418</v>
      </c>
      <c r="I2" s="103" t="s">
        <v>419</v>
      </c>
      <c r="J2" s="154" t="s">
        <v>420</v>
      </c>
      <c r="K2" s="154" t="s">
        <v>421</v>
      </c>
    </row>
    <row r="3" spans="1:11">
      <c r="A3" s="150" t="str">
        <f>IF('OUTPUT - analysis'!C56&lt;17500,DATA!A14,"")</f>
        <v>Your municipal business tax is 0 because your profit before tax is less than €17,500.</v>
      </c>
      <c r="B3" s="153" t="str" cm="1">
        <f t="array" ref="B3:B5">_xlfn._xlws.FILTER($A$3:$A$11,$A$3:$A$11&lt;&gt;"","")</f>
        <v>Your municipal business tax is 0 because your profit before tax is less than €17,500.</v>
      </c>
      <c r="G3" s="155" t="str">
        <f>IF(OR('OUTPUT - analysis'!K65&lt;0,'OUTPUT - analysis'!L65&lt;0,'OUTPUT - analysis'!M65&lt;0,'OUTPUT - analysis'!N65&lt;0,'OUTPUT - analysis'!O65&lt;0,'OUTPUT - analysis'!P65&lt;0,'OUTPUT - analysis'!Q65&lt;0,'OUTPUT - analysis'!R65&lt;0,'OUTPUT - analysis'!S65&lt;0,'OUTPUT - analysis'!T65&lt;0,'OUTPUT - analysis'!U65&lt;0,'OUTPUT - analysis'!V65&lt;0),G9,"")</f>
        <v/>
      </c>
      <c r="H3" s="157" t="str" cm="1">
        <f t="array" ref="H3">_xlfn._xlws.FILTER($G$3:$G$7,$G$3:$G$7&lt;&gt;"","")</f>
        <v/>
      </c>
      <c r="I3" s="103" t="s">
        <v>419</v>
      </c>
      <c r="J3" s="155">
        <f>IF(COUNTIF('INPUT - to fill in'!G154:R154,'INPUT - to fill in'!G154)=12,1,0)</f>
        <v>0</v>
      </c>
      <c r="K3" s="155">
        <f>IF(MIN('INPUT - to fill in'!D130:O135)&lt;DATA!H31,1,0)</f>
        <v>1</v>
      </c>
    </row>
    <row r="4" spans="1:11">
      <c r="A4" s="150" t="str">
        <f>IF(OR('OUTPUT - analysis'!C56&lt;175000,'OUTPUT - analysis'!E56&lt;175000,'OUTPUT - analysis'!G56&lt;175000),DATA!A15,"")</f>
        <v>Your corporate income tax (CIT/IRC) is 14.98% because your profit is less than €175,000.</v>
      </c>
      <c r="B4" s="153" t="str">
        <v>Your corporate income tax (CIT/IRC) is 14.98% because your profit is less than €175,000.</v>
      </c>
      <c r="G4" s="155" t="str">
        <f>IF('INPUT - to fill in'!C250&gt;0,G10,"")</f>
        <v/>
      </c>
      <c r="H4" s="157"/>
      <c r="I4" s="103" t="s">
        <v>419</v>
      </c>
      <c r="J4" s="155">
        <f>IF(COUNTIF('INPUT - to fill in'!G161:R161,'INPUT - to fill in'!G161)=12,1,0)</f>
        <v>0</v>
      </c>
      <c r="K4" s="155" t="str">
        <f>IF(OR('INPUT - to fill in'!P130&lt;&gt;0,'INPUT - to fill in'!P131&lt;&gt;0,'INPUT - to fill in'!P132&lt;&gt;0,'INPUT - to fill in'!P133&lt;&gt;0,,'INPUT - to fill in'!P134&lt;&gt;0,'INPUT - to fill in'!P135&lt;&gt;0),K3,"")</f>
        <v/>
      </c>
    </row>
    <row r="5" spans="1:11">
      <c r="A5" s="150" t="str">
        <f>IF(OR('OUTPUT - analysis'!C56&gt;175000,'OUTPUT - analysis'!E56&gt;175000,'OUTPUT - analysis'!G56&gt;175000),A16,"")</f>
        <v/>
      </c>
      <c r="B5" s="153" t="str">
        <v xml:space="preserve">If your turnover is less than €112,000, you have to pay and declare VAT on an annual basis. If this is the case, make sure you manage your VAT properly so that you have the funds to pay the collected VAT to the AED. </v>
      </c>
      <c r="G5" s="155" t="str">
        <f>IF(OR(J3=1,J4=1,J5=1,J6=1,J7=1,J8=1),G11,"")</f>
        <v/>
      </c>
      <c r="H5" s="157"/>
      <c r="I5" s="103" t="s">
        <v>419</v>
      </c>
      <c r="J5" s="155">
        <f>IF(COUNTIF('INPUT - to fill in'!G168:R168,'INPUT - to fill in'!G168)=12,1,0)</f>
        <v>0</v>
      </c>
      <c r="K5" s="155"/>
    </row>
    <row r="6" spans="1:11">
      <c r="A6" s="150" t="str">
        <f>IF(OR('OUTPUT - analysis'!C9&gt;112000,'OUTPUT - analysis'!E9&lt;112000,'OUTPUT - analysis'!G9&lt;112000),DATA!A17,"")</f>
        <v xml:space="preserve">If your turnover is less than €112,000, you have to pay and declare VAT on an annual basis. If this is the case, make sure you manage your VAT properly so that you have the funds to pay the collected VAT to the AED. </v>
      </c>
      <c r="B6" s="153"/>
      <c r="G6" s="155" t="str">
        <f>IF(K4=1,G12,"")</f>
        <v/>
      </c>
      <c r="H6" s="157"/>
      <c r="I6" s="103" t="s">
        <v>419</v>
      </c>
      <c r="J6" s="155">
        <f>IF(COUNTIF('INPUT - to fill in'!G175:R175,'INPUT - to fill in'!G175)=12,1,0)</f>
        <v>0</v>
      </c>
      <c r="K6" s="155"/>
    </row>
    <row r="7" spans="1:11">
      <c r="A7" s="150" t="str">
        <f>IF('INPUT - to fill in'!C253&gt;0,A18,"")</f>
        <v/>
      </c>
      <c r="B7" s="153"/>
      <c r="G7" s="103"/>
      <c r="H7" s="103"/>
      <c r="I7" s="103" t="s">
        <v>419</v>
      </c>
      <c r="J7" s="155">
        <f>IF(COUNTIF('INPUT - to fill in'!G182:R182,'INPUT - to fill in'!G182)=12,1,0)</f>
        <v>0</v>
      </c>
      <c r="K7" s="155"/>
    </row>
    <row r="8" spans="1:11">
      <c r="A8" s="150"/>
      <c r="B8" s="153"/>
      <c r="G8" s="154" t="s">
        <v>422</v>
      </c>
      <c r="H8" s="156" t="s">
        <v>423</v>
      </c>
      <c r="I8" s="103" t="s">
        <v>419</v>
      </c>
      <c r="J8" s="155">
        <f>IF(COUNTIF('INPUT - to fill in'!G189:R189,'INPUT - to fill in'!G189)=12,1,0)</f>
        <v>0</v>
      </c>
      <c r="K8" s="155"/>
    </row>
    <row r="9" spans="1:11">
      <c r="A9" s="150"/>
      <c r="B9" s="153"/>
      <c r="G9" s="158" t="s">
        <v>424</v>
      </c>
      <c r="H9" s="157" t="s">
        <v>425</v>
      </c>
      <c r="I9" s="164" t="s">
        <v>419</v>
      </c>
      <c r="J9" s="103"/>
      <c r="K9" s="103"/>
    </row>
    <row r="10" spans="1:11">
      <c r="A10" s="150"/>
      <c r="B10" s="153"/>
      <c r="G10" s="158" t="s">
        <v>426</v>
      </c>
      <c r="H10" s="157" t="s">
        <v>427</v>
      </c>
      <c r="I10" s="165" t="s">
        <v>419</v>
      </c>
      <c r="J10" s="103"/>
      <c r="K10" s="103"/>
    </row>
    <row r="11" spans="1:11">
      <c r="A11" s="150"/>
      <c r="B11" s="153"/>
      <c r="G11" s="158" t="s">
        <v>428</v>
      </c>
      <c r="H11" s="157" t="s">
        <v>429</v>
      </c>
      <c r="I11" s="165" t="s">
        <v>419</v>
      </c>
      <c r="J11" s="103"/>
      <c r="K11" s="103"/>
    </row>
    <row r="12" spans="1:11">
      <c r="G12" s="158" t="s">
        <v>430</v>
      </c>
      <c r="H12" s="157" t="s">
        <v>431</v>
      </c>
      <c r="I12" s="165" t="s">
        <v>419</v>
      </c>
      <c r="J12" s="103"/>
      <c r="K12" s="103"/>
    </row>
    <row r="13" spans="1:11">
      <c r="A13" s="149" t="s">
        <v>432</v>
      </c>
      <c r="B13" s="152" t="s">
        <v>423</v>
      </c>
      <c r="C13" s="103" t="s">
        <v>419</v>
      </c>
    </row>
    <row r="14" spans="1:11">
      <c r="A14" s="151" t="s">
        <v>433</v>
      </c>
      <c r="B14" s="153" t="s">
        <v>434</v>
      </c>
      <c r="C14" s="164" t="s">
        <v>419</v>
      </c>
    </row>
    <row r="15" spans="1:11">
      <c r="A15" s="151" t="s">
        <v>435</v>
      </c>
      <c r="B15" s="153" t="s">
        <v>436</v>
      </c>
      <c r="C15" s="103" t="s">
        <v>419</v>
      </c>
    </row>
    <row r="16" spans="1:11">
      <c r="A16" s="151" t="s">
        <v>437</v>
      </c>
      <c r="B16" s="153" t="s">
        <v>438</v>
      </c>
      <c r="C16" s="103" t="s">
        <v>419</v>
      </c>
    </row>
    <row r="17" spans="1:13">
      <c r="A17" s="151" t="s">
        <v>439</v>
      </c>
      <c r="B17" s="153" t="s">
        <v>440</v>
      </c>
      <c r="C17" s="165" t="s">
        <v>419</v>
      </c>
    </row>
    <row r="18" spans="1:13">
      <c r="A18" s="151" t="s">
        <v>441</v>
      </c>
      <c r="B18" s="153" t="s">
        <v>442</v>
      </c>
      <c r="C18" s="103" t="s">
        <v>419</v>
      </c>
    </row>
    <row r="19" spans="1:13">
      <c r="A19" s="150"/>
      <c r="B19" s="153"/>
      <c r="C19" s="103" t="s">
        <v>419</v>
      </c>
    </row>
    <row r="20" spans="1:13">
      <c r="A20" s="150"/>
      <c r="B20" s="153"/>
      <c r="C20" s="103"/>
    </row>
    <row r="21" spans="1:13">
      <c r="A21" s="103"/>
      <c r="B21" s="166"/>
      <c r="C21" s="103"/>
    </row>
    <row r="22" spans="1:13">
      <c r="A22" s="149" t="s">
        <v>443</v>
      </c>
      <c r="B22" s="153" t="s">
        <v>423</v>
      </c>
      <c r="C22" s="103"/>
    </row>
    <row r="23" spans="1:13">
      <c r="A23" s="150" t="s">
        <v>444</v>
      </c>
      <c r="B23" s="153" t="s">
        <v>445</v>
      </c>
      <c r="C23" s="103"/>
    </row>
    <row r="30" spans="1:13" ht="21">
      <c r="A30" s="141" t="s">
        <v>446</v>
      </c>
      <c r="B30" s="103"/>
      <c r="G30" s="141" t="s">
        <v>447</v>
      </c>
      <c r="H30" s="103"/>
      <c r="I30" s="103"/>
      <c r="J30" s="103"/>
    </row>
    <row r="31" spans="1:13" ht="18.75">
      <c r="A31" s="142" t="s">
        <v>448</v>
      </c>
      <c r="B31" s="143"/>
      <c r="G31" s="143" t="s">
        <v>449</v>
      </c>
      <c r="H31" s="159">
        <v>2570.9299999999998</v>
      </c>
      <c r="I31" s="160">
        <f>H31*12</f>
        <v>30851.159999999996</v>
      </c>
      <c r="J31" s="143"/>
      <c r="L31" s="103" t="s">
        <v>450</v>
      </c>
      <c r="M31" s="105" t="s">
        <v>451</v>
      </c>
    </row>
    <row r="32" spans="1:13">
      <c r="A32" s="143" t="s">
        <v>9</v>
      </c>
      <c r="B32" s="143"/>
      <c r="G32" s="143" t="s">
        <v>452</v>
      </c>
      <c r="H32" s="161">
        <v>0.25</v>
      </c>
      <c r="I32" s="143"/>
      <c r="J32" s="143"/>
      <c r="L32" s="103"/>
      <c r="M32" s="105"/>
    </row>
    <row r="33" spans="1:21">
      <c r="A33" s="143" t="s">
        <v>453</v>
      </c>
      <c r="B33" s="143" t="s">
        <v>454</v>
      </c>
      <c r="G33" s="143" t="s">
        <v>455</v>
      </c>
      <c r="H33" s="160">
        <f>H31/3</f>
        <v>856.97666666666657</v>
      </c>
      <c r="I33" s="143"/>
      <c r="J33" s="143"/>
      <c r="L33" s="103" t="s">
        <v>456</v>
      </c>
      <c r="M33" s="105">
        <v>17500</v>
      </c>
    </row>
    <row r="34" spans="1:21">
      <c r="A34" s="143" t="s">
        <v>457</v>
      </c>
      <c r="B34" s="143" t="s">
        <v>458</v>
      </c>
      <c r="G34" s="143" t="s">
        <v>459</v>
      </c>
      <c r="H34" s="160">
        <f>H31*5</f>
        <v>12854.65</v>
      </c>
      <c r="I34" s="160">
        <f>H34*12</f>
        <v>154255.79999999999</v>
      </c>
      <c r="J34" s="143"/>
    </row>
    <row r="35" spans="1:21">
      <c r="A35" s="314" t="s">
        <v>460</v>
      </c>
      <c r="B35" s="314"/>
      <c r="G35" s="143" t="s">
        <v>461</v>
      </c>
      <c r="H35" s="160">
        <f>H31*H32</f>
        <v>642.73249999999996</v>
      </c>
      <c r="I35" s="143"/>
      <c r="J35" s="143"/>
    </row>
    <row r="36" spans="1:21" ht="18.75">
      <c r="A36" s="142" t="s">
        <v>462</v>
      </c>
      <c r="B36" s="144">
        <v>0.17</v>
      </c>
      <c r="G36" s="162" t="s">
        <v>463</v>
      </c>
      <c r="H36" s="160">
        <f>+I36+J36</f>
        <v>344.50461999999993</v>
      </c>
      <c r="I36" s="160">
        <f>H33*0.174</f>
        <v>149.11393999999999</v>
      </c>
      <c r="J36" s="160">
        <f>H31*0.076</f>
        <v>195.39067999999997</v>
      </c>
    </row>
    <row r="37" spans="1:21">
      <c r="A37" s="143"/>
      <c r="B37" s="144">
        <v>0.14000000000000001</v>
      </c>
      <c r="G37" s="143" t="s">
        <v>464</v>
      </c>
      <c r="H37" s="163">
        <v>1.4E-2</v>
      </c>
      <c r="I37" s="143"/>
      <c r="J37" s="143"/>
    </row>
    <row r="38" spans="1:21">
      <c r="A38" s="143"/>
      <c r="B38" s="144">
        <v>0.08</v>
      </c>
      <c r="G38" s="162" t="s">
        <v>465</v>
      </c>
      <c r="H38" s="143"/>
      <c r="I38" s="143"/>
      <c r="J38" s="143"/>
    </row>
    <row r="39" spans="1:21">
      <c r="A39" s="143"/>
      <c r="B39" s="144">
        <v>0.03</v>
      </c>
      <c r="G39" s="162" t="s">
        <v>466</v>
      </c>
      <c r="H39" s="143"/>
      <c r="I39" s="143"/>
      <c r="J39" s="143"/>
    </row>
    <row r="40" spans="1:21">
      <c r="A40" s="143"/>
      <c r="B40" s="144">
        <v>0</v>
      </c>
      <c r="G40" s="162" t="s">
        <v>467</v>
      </c>
      <c r="H40" s="143"/>
      <c r="I40" s="143"/>
      <c r="J40" s="143"/>
    </row>
    <row r="41" spans="1:21">
      <c r="A41" s="103"/>
      <c r="B41" s="105"/>
      <c r="G41" s="162" t="s">
        <v>468</v>
      </c>
      <c r="H41" s="143"/>
      <c r="I41" s="143"/>
      <c r="J41" s="143"/>
    </row>
    <row r="42" spans="1:21" ht="18.75">
      <c r="A42" s="142" t="s">
        <v>469</v>
      </c>
      <c r="B42" s="145"/>
      <c r="G42" s="162" t="s">
        <v>470</v>
      </c>
      <c r="H42" s="143"/>
      <c r="I42" s="143"/>
      <c r="J42" s="143"/>
    </row>
    <row r="43" spans="1:21">
      <c r="A43" s="143" t="s">
        <v>9</v>
      </c>
      <c r="B43" s="145" t="s">
        <v>471</v>
      </c>
      <c r="G43" s="162" t="s">
        <v>472</v>
      </c>
      <c r="H43" s="143"/>
      <c r="I43" s="143"/>
      <c r="J43" s="143"/>
    </row>
    <row r="44" spans="1:21">
      <c r="A44" s="143" t="s">
        <v>473</v>
      </c>
      <c r="B44" s="144" t="s">
        <v>474</v>
      </c>
    </row>
    <row r="45" spans="1:21">
      <c r="A45" s="143" t="s">
        <v>475</v>
      </c>
      <c r="B45" s="144" t="s">
        <v>476</v>
      </c>
    </row>
    <row r="46" spans="1:21" ht="21">
      <c r="A46" s="143" t="s">
        <v>457</v>
      </c>
      <c r="B46" s="144" t="s">
        <v>477</v>
      </c>
      <c r="G46" s="141"/>
      <c r="H46" s="103"/>
      <c r="I46" s="103"/>
      <c r="J46" s="103"/>
      <c r="K46" s="103"/>
      <c r="L46" s="103"/>
      <c r="M46" s="103"/>
      <c r="N46" s="103"/>
      <c r="O46" s="103"/>
      <c r="P46" s="103"/>
      <c r="Q46" s="103"/>
      <c r="R46" s="103"/>
      <c r="S46" s="103"/>
      <c r="T46" s="103"/>
      <c r="U46" s="103"/>
    </row>
    <row r="47" spans="1:21">
      <c r="B47" s="198"/>
      <c r="G47" s="103"/>
      <c r="H47" s="103"/>
      <c r="I47" s="103"/>
      <c r="J47" s="103"/>
      <c r="K47" s="103"/>
      <c r="L47" s="103"/>
      <c r="M47" s="103"/>
      <c r="N47" s="103"/>
      <c r="O47" s="103"/>
      <c r="P47" s="103"/>
      <c r="Q47" s="103"/>
      <c r="R47" s="103"/>
      <c r="S47" s="103"/>
      <c r="T47" s="103"/>
      <c r="U47" s="103"/>
    </row>
    <row r="48" spans="1:21" ht="18.75">
      <c r="A48" s="142" t="s">
        <v>478</v>
      </c>
      <c r="B48" s="143"/>
      <c r="G48" s="171"/>
      <c r="H48" s="172"/>
      <c r="I48" s="173"/>
      <c r="J48" s="172"/>
      <c r="K48" s="174"/>
      <c r="L48" s="171"/>
      <c r="M48" s="172"/>
      <c r="N48" s="173"/>
      <c r="O48" s="172"/>
      <c r="P48" s="174"/>
      <c r="Q48" s="171"/>
      <c r="R48" s="172"/>
      <c r="S48" s="173"/>
      <c r="T48" s="172"/>
      <c r="U48" s="103"/>
    </row>
    <row r="49" spans="1:21" ht="15.75">
      <c r="A49" s="143" t="s">
        <v>9</v>
      </c>
      <c r="B49" s="145">
        <v>0</v>
      </c>
      <c r="G49" s="175"/>
      <c r="H49" s="176"/>
      <c r="I49" s="177"/>
      <c r="J49" s="176"/>
      <c r="K49" s="174"/>
      <c r="L49" s="175"/>
      <c r="M49" s="176"/>
      <c r="N49" s="177"/>
      <c r="O49" s="176"/>
      <c r="P49" s="174"/>
      <c r="Q49" s="175"/>
      <c r="R49" s="176"/>
      <c r="S49" s="177"/>
      <c r="T49" s="176"/>
      <c r="U49" s="103"/>
    </row>
    <row r="50" spans="1:21" ht="15.75">
      <c r="A50" s="146" t="s">
        <v>479</v>
      </c>
      <c r="B50" s="147">
        <v>0.105</v>
      </c>
      <c r="G50" s="176"/>
      <c r="H50" s="176"/>
      <c r="I50" s="177"/>
      <c r="J50" s="177"/>
      <c r="K50" s="174"/>
      <c r="L50" s="176"/>
      <c r="M50" s="176"/>
      <c r="N50" s="177"/>
      <c r="O50" s="177"/>
      <c r="P50" s="174"/>
      <c r="Q50" s="176"/>
      <c r="R50" s="176"/>
      <c r="S50" s="177"/>
      <c r="T50" s="177"/>
      <c r="U50" s="103"/>
    </row>
    <row r="51" spans="1:21">
      <c r="A51" s="146" t="s">
        <v>480</v>
      </c>
      <c r="B51" s="147">
        <v>8.249999999999999E-2</v>
      </c>
      <c r="G51" s="178"/>
      <c r="H51" s="169"/>
      <c r="I51" s="179"/>
      <c r="J51" s="180"/>
      <c r="K51" s="174"/>
      <c r="L51" s="178"/>
      <c r="M51" s="169"/>
      <c r="N51" s="179"/>
      <c r="O51" s="180"/>
      <c r="P51" s="174"/>
      <c r="Q51" s="178"/>
      <c r="R51" s="169"/>
      <c r="S51" s="179"/>
      <c r="T51" s="180"/>
      <c r="U51" s="103"/>
    </row>
    <row r="52" spans="1:21">
      <c r="A52" s="146" t="s">
        <v>481</v>
      </c>
      <c r="B52" s="147">
        <v>8.0999999999999989E-2</v>
      </c>
      <c r="G52" s="169"/>
      <c r="H52" s="181"/>
      <c r="I52" s="179"/>
      <c r="J52" s="180"/>
      <c r="K52" s="174"/>
      <c r="L52" s="169"/>
      <c r="M52" s="181"/>
      <c r="N52" s="179"/>
      <c r="O52" s="180"/>
      <c r="P52" s="174"/>
      <c r="Q52" s="169"/>
      <c r="R52" s="181"/>
      <c r="S52" s="179"/>
      <c r="T52" s="180"/>
      <c r="U52" s="103"/>
    </row>
    <row r="53" spans="1:21">
      <c r="A53" s="146" t="s">
        <v>482</v>
      </c>
      <c r="B53" s="147">
        <v>0.09</v>
      </c>
      <c r="G53" s="181"/>
      <c r="H53" s="181"/>
      <c r="I53" s="179"/>
      <c r="J53" s="180"/>
      <c r="K53" s="174"/>
      <c r="L53" s="181"/>
      <c r="M53" s="181"/>
      <c r="N53" s="179"/>
      <c r="O53" s="180"/>
      <c r="P53" s="174"/>
      <c r="Q53" s="181"/>
      <c r="R53" s="181"/>
      <c r="S53" s="179"/>
      <c r="T53" s="180"/>
      <c r="U53" s="103"/>
    </row>
    <row r="54" spans="1:21">
      <c r="A54" s="146" t="s">
        <v>483</v>
      </c>
      <c r="B54" s="147">
        <v>9.7499999999999989E-2</v>
      </c>
      <c r="G54" s="181"/>
      <c r="H54" s="181"/>
      <c r="I54" s="179"/>
      <c r="J54" s="180"/>
      <c r="K54" s="174"/>
      <c r="L54" s="181"/>
      <c r="M54" s="181"/>
      <c r="N54" s="179"/>
      <c r="O54" s="180"/>
      <c r="P54" s="174"/>
      <c r="Q54" s="181"/>
      <c r="R54" s="181"/>
      <c r="S54" s="179"/>
      <c r="T54" s="180"/>
      <c r="U54" s="103"/>
    </row>
    <row r="55" spans="1:21">
      <c r="A55" s="146" t="s">
        <v>484</v>
      </c>
      <c r="B55" s="147">
        <v>0.09</v>
      </c>
      <c r="G55" s="181"/>
      <c r="H55" s="181"/>
      <c r="I55" s="179"/>
      <c r="J55" s="180"/>
      <c r="K55" s="174"/>
      <c r="L55" s="181"/>
      <c r="M55" s="181"/>
      <c r="N55" s="179"/>
      <c r="O55" s="180"/>
      <c r="P55" s="174"/>
      <c r="Q55" s="181"/>
      <c r="R55" s="181"/>
      <c r="S55" s="179"/>
      <c r="T55" s="180"/>
      <c r="U55" s="103"/>
    </row>
    <row r="56" spans="1:21">
      <c r="A56" s="146" t="s">
        <v>485</v>
      </c>
      <c r="B56" s="147">
        <v>0.09</v>
      </c>
      <c r="G56" s="181"/>
      <c r="H56" s="181"/>
      <c r="I56" s="179"/>
      <c r="J56" s="180"/>
      <c r="K56" s="174"/>
      <c r="L56" s="181"/>
      <c r="M56" s="181"/>
      <c r="N56" s="179"/>
      <c r="O56" s="180"/>
      <c r="P56" s="174"/>
      <c r="Q56" s="181"/>
      <c r="R56" s="181"/>
      <c r="S56" s="179"/>
      <c r="T56" s="180"/>
      <c r="U56" s="103"/>
    </row>
    <row r="57" spans="1:21">
      <c r="A57" s="146" t="s">
        <v>486</v>
      </c>
      <c r="B57" s="147">
        <v>0.105</v>
      </c>
      <c r="G57" s="181"/>
      <c r="H57" s="181"/>
      <c r="I57" s="179"/>
      <c r="J57" s="180"/>
      <c r="K57" s="174"/>
      <c r="L57" s="181"/>
      <c r="M57" s="181"/>
      <c r="N57" s="179"/>
      <c r="O57" s="180"/>
      <c r="P57" s="174"/>
      <c r="Q57" s="181"/>
      <c r="R57" s="181"/>
      <c r="S57" s="179"/>
      <c r="T57" s="180"/>
      <c r="U57" s="103"/>
    </row>
    <row r="58" spans="1:21">
      <c r="A58" s="146" t="s">
        <v>487</v>
      </c>
      <c r="B58" s="147">
        <v>0.105</v>
      </c>
      <c r="G58" s="181"/>
      <c r="H58" s="181"/>
      <c r="I58" s="179"/>
      <c r="J58" s="180"/>
      <c r="K58" s="174"/>
      <c r="L58" s="181"/>
      <c r="M58" s="181"/>
      <c r="N58" s="179"/>
      <c r="O58" s="180"/>
      <c r="P58" s="174"/>
      <c r="Q58" s="181"/>
      <c r="R58" s="181"/>
      <c r="S58" s="179"/>
      <c r="T58" s="180"/>
      <c r="U58" s="103"/>
    </row>
    <row r="59" spans="1:21">
      <c r="A59" s="146" t="s">
        <v>488</v>
      </c>
      <c r="B59" s="147">
        <v>0.09</v>
      </c>
      <c r="G59" s="181"/>
      <c r="H59" s="181"/>
      <c r="I59" s="179"/>
      <c r="J59" s="180"/>
      <c r="K59" s="174"/>
      <c r="L59" s="181"/>
      <c r="M59" s="181"/>
      <c r="N59" s="179"/>
      <c r="O59" s="180"/>
      <c r="P59" s="174"/>
      <c r="Q59" s="181"/>
      <c r="R59" s="181"/>
      <c r="S59" s="179"/>
      <c r="T59" s="180"/>
      <c r="U59" s="103"/>
    </row>
    <row r="60" spans="1:21">
      <c r="A60" s="146" t="s">
        <v>489</v>
      </c>
      <c r="B60" s="147">
        <v>0.09</v>
      </c>
      <c r="G60" s="181"/>
      <c r="H60" s="181"/>
      <c r="I60" s="179"/>
      <c r="J60" s="180"/>
      <c r="K60" s="174"/>
      <c r="L60" s="181"/>
      <c r="M60" s="181"/>
      <c r="N60" s="179"/>
      <c r="O60" s="180"/>
      <c r="P60" s="174"/>
      <c r="Q60" s="181"/>
      <c r="R60" s="181"/>
      <c r="S60" s="179"/>
      <c r="T60" s="180"/>
      <c r="U60" s="103"/>
    </row>
    <row r="61" spans="1:21">
      <c r="A61" s="146" t="s">
        <v>490</v>
      </c>
      <c r="B61" s="147">
        <v>0.09</v>
      </c>
      <c r="G61" s="181"/>
      <c r="H61" s="181"/>
      <c r="I61" s="179"/>
      <c r="J61" s="180"/>
      <c r="K61" s="174"/>
      <c r="L61" s="181"/>
      <c r="M61" s="181"/>
      <c r="N61" s="179"/>
      <c r="O61" s="180"/>
      <c r="P61" s="174"/>
      <c r="Q61" s="181"/>
      <c r="R61" s="181"/>
      <c r="S61" s="179"/>
      <c r="T61" s="180"/>
      <c r="U61" s="103"/>
    </row>
    <row r="62" spans="1:21">
      <c r="A62" s="146" t="s">
        <v>491</v>
      </c>
      <c r="B62" s="147">
        <v>9.7499999999999989E-2</v>
      </c>
      <c r="G62" s="181"/>
      <c r="H62" s="181"/>
      <c r="I62" s="179"/>
      <c r="J62" s="180"/>
      <c r="K62" s="174"/>
      <c r="L62" s="181"/>
      <c r="M62" s="181"/>
      <c r="N62" s="179"/>
      <c r="O62" s="180"/>
      <c r="P62" s="174"/>
      <c r="Q62" s="181"/>
      <c r="R62" s="181"/>
      <c r="S62" s="179"/>
      <c r="T62" s="180"/>
      <c r="U62" s="103"/>
    </row>
    <row r="63" spans="1:21">
      <c r="A63" s="146" t="s">
        <v>492</v>
      </c>
      <c r="B63" s="147">
        <v>0.105</v>
      </c>
      <c r="G63" s="181"/>
      <c r="H63" s="181"/>
      <c r="I63" s="179"/>
      <c r="J63" s="180"/>
      <c r="K63" s="174"/>
      <c r="L63" s="181"/>
      <c r="M63" s="181"/>
      <c r="N63" s="179"/>
      <c r="O63" s="180"/>
      <c r="P63" s="174"/>
      <c r="Q63" s="181"/>
      <c r="R63" s="181"/>
      <c r="S63" s="179"/>
      <c r="T63" s="180"/>
      <c r="U63" s="103"/>
    </row>
    <row r="64" spans="1:21">
      <c r="A64" s="146" t="s">
        <v>493</v>
      </c>
      <c r="B64" s="147">
        <v>7.1999999999999995E-2</v>
      </c>
      <c r="G64" s="181"/>
      <c r="H64" s="181"/>
      <c r="I64" s="182"/>
      <c r="J64" s="180"/>
      <c r="K64" s="174"/>
      <c r="L64" s="181"/>
      <c r="M64" s="181"/>
      <c r="N64" s="182"/>
      <c r="O64" s="180"/>
      <c r="P64" s="174"/>
      <c r="Q64" s="181"/>
      <c r="R64" s="181"/>
      <c r="S64" s="182"/>
      <c r="T64" s="180"/>
      <c r="U64" s="103"/>
    </row>
    <row r="65" spans="1:21">
      <c r="A65" s="146" t="s">
        <v>494</v>
      </c>
      <c r="B65" s="147">
        <v>0.09</v>
      </c>
      <c r="G65" s="181"/>
      <c r="H65" s="181"/>
      <c r="I65" s="179"/>
      <c r="J65" s="180"/>
      <c r="K65" s="174"/>
      <c r="L65" s="181"/>
      <c r="M65" s="181"/>
      <c r="N65" s="179"/>
      <c r="O65" s="180"/>
      <c r="P65" s="174"/>
      <c r="Q65" s="181"/>
      <c r="R65" s="181"/>
      <c r="S65" s="179"/>
      <c r="T65" s="180"/>
      <c r="U65" s="103"/>
    </row>
    <row r="66" spans="1:21">
      <c r="A66" s="146" t="s">
        <v>495</v>
      </c>
      <c r="B66" s="147">
        <v>0.09</v>
      </c>
      <c r="G66" s="181"/>
      <c r="H66" s="181"/>
      <c r="I66" s="179"/>
      <c r="J66" s="180"/>
      <c r="K66" s="174"/>
      <c r="L66" s="181"/>
      <c r="M66" s="181"/>
      <c r="N66" s="179"/>
      <c r="O66" s="180"/>
      <c r="P66" s="174"/>
      <c r="Q66" s="181"/>
      <c r="R66" s="181"/>
      <c r="S66" s="179"/>
      <c r="T66" s="180"/>
      <c r="U66" s="103"/>
    </row>
    <row r="67" spans="1:21">
      <c r="A67" s="146" t="s">
        <v>496</v>
      </c>
      <c r="B67" s="147">
        <v>0.105</v>
      </c>
      <c r="G67" s="181"/>
      <c r="H67" s="181"/>
      <c r="I67" s="179"/>
      <c r="J67" s="180"/>
      <c r="K67" s="174"/>
      <c r="L67" s="181"/>
      <c r="M67" s="181"/>
      <c r="N67" s="179"/>
      <c r="O67" s="180"/>
      <c r="P67" s="174"/>
      <c r="Q67" s="181"/>
      <c r="R67" s="181"/>
      <c r="S67" s="179"/>
      <c r="T67" s="180"/>
      <c r="U67" s="103"/>
    </row>
    <row r="68" spans="1:21">
      <c r="A68" s="146" t="s">
        <v>497</v>
      </c>
      <c r="B68" s="147">
        <v>7.4999999999999997E-2</v>
      </c>
      <c r="G68" s="181"/>
      <c r="H68" s="181"/>
      <c r="I68" s="179"/>
      <c r="J68" s="180"/>
      <c r="K68" s="174"/>
      <c r="L68" s="181"/>
      <c r="M68" s="181"/>
      <c r="N68" s="179"/>
      <c r="O68" s="180"/>
      <c r="P68" s="174"/>
      <c r="Q68" s="181"/>
      <c r="R68" s="181"/>
      <c r="S68" s="179"/>
      <c r="T68" s="180"/>
      <c r="U68" s="103"/>
    </row>
    <row r="69" spans="1:21">
      <c r="A69" s="146" t="s">
        <v>497</v>
      </c>
      <c r="B69" s="147">
        <v>7.4999999999999997E-2</v>
      </c>
      <c r="G69" s="181"/>
      <c r="H69" s="181"/>
      <c r="I69" s="179"/>
      <c r="J69" s="180"/>
      <c r="K69" s="174"/>
      <c r="L69" s="181"/>
      <c r="M69" s="181"/>
      <c r="N69" s="179"/>
      <c r="O69" s="180"/>
      <c r="P69" s="174"/>
      <c r="Q69" s="181"/>
      <c r="R69" s="181"/>
      <c r="S69" s="179"/>
      <c r="T69" s="180"/>
      <c r="U69" s="103"/>
    </row>
    <row r="70" spans="1:21">
      <c r="A70" s="146" t="s">
        <v>498</v>
      </c>
      <c r="B70" s="147">
        <v>0.09</v>
      </c>
      <c r="G70" s="181"/>
      <c r="H70" s="181"/>
      <c r="I70" s="179"/>
      <c r="J70" s="180"/>
      <c r="K70" s="174"/>
      <c r="L70" s="181"/>
      <c r="M70" s="181"/>
      <c r="N70" s="179"/>
      <c r="O70" s="180"/>
      <c r="P70" s="174"/>
      <c r="Q70" s="181"/>
      <c r="R70" s="181"/>
      <c r="S70" s="179"/>
      <c r="T70" s="180"/>
      <c r="U70" s="103"/>
    </row>
    <row r="71" spans="1:21">
      <c r="A71" s="146" t="s">
        <v>499</v>
      </c>
      <c r="B71" s="147">
        <v>0.09</v>
      </c>
      <c r="G71" s="181"/>
      <c r="H71" s="181"/>
      <c r="I71" s="179"/>
      <c r="J71" s="180"/>
      <c r="K71" s="174"/>
      <c r="L71" s="181"/>
      <c r="M71" s="181"/>
      <c r="N71" s="179"/>
      <c r="O71" s="180"/>
      <c r="P71" s="174"/>
      <c r="Q71" s="181"/>
      <c r="R71" s="181"/>
      <c r="S71" s="179"/>
      <c r="T71" s="180"/>
      <c r="U71" s="103"/>
    </row>
    <row r="72" spans="1:21">
      <c r="A72" s="146" t="s">
        <v>500</v>
      </c>
      <c r="B72" s="147">
        <v>9.8999999999999991E-2</v>
      </c>
      <c r="G72" s="181"/>
      <c r="H72" s="181"/>
      <c r="I72" s="179"/>
      <c r="J72" s="180"/>
      <c r="K72" s="174"/>
      <c r="L72" s="181"/>
      <c r="M72" s="181"/>
      <c r="N72" s="179"/>
      <c r="O72" s="180"/>
      <c r="P72" s="174"/>
      <c r="Q72" s="181"/>
      <c r="R72" s="181"/>
      <c r="S72" s="179"/>
      <c r="T72" s="180"/>
      <c r="U72" s="103"/>
    </row>
    <row r="73" spans="1:21">
      <c r="A73" s="146" t="s">
        <v>501</v>
      </c>
      <c r="B73" s="147">
        <v>6.7499999999999991E-2</v>
      </c>
      <c r="G73" s="181"/>
      <c r="H73" s="172"/>
      <c r="I73" s="179"/>
      <c r="J73" s="180"/>
      <c r="K73" s="174"/>
      <c r="L73" s="181"/>
      <c r="M73" s="172"/>
      <c r="N73" s="179"/>
      <c r="O73" s="180"/>
      <c r="P73" s="174"/>
      <c r="Q73" s="181"/>
      <c r="R73" s="172"/>
      <c r="S73" s="179"/>
      <c r="T73" s="180"/>
      <c r="U73" s="103"/>
    </row>
    <row r="74" spans="1:21">
      <c r="A74" s="146" t="s">
        <v>502</v>
      </c>
      <c r="B74" s="147">
        <v>9.5999999999999988E-2</v>
      </c>
      <c r="G74" s="172"/>
      <c r="H74" s="172"/>
      <c r="I74" s="172"/>
      <c r="J74" s="172"/>
      <c r="K74" s="174"/>
      <c r="L74" s="172"/>
      <c r="M74" s="172"/>
      <c r="N74" s="172"/>
      <c r="O74" s="172"/>
      <c r="P74" s="174"/>
      <c r="Q74" s="172"/>
      <c r="R74" s="172"/>
      <c r="S74" s="172"/>
      <c r="T74" s="172"/>
      <c r="U74" s="103"/>
    </row>
    <row r="75" spans="1:21" ht="15.75">
      <c r="A75" s="146" t="s">
        <v>503</v>
      </c>
      <c r="B75" s="147">
        <v>0.105</v>
      </c>
      <c r="G75" s="172"/>
      <c r="H75" s="172"/>
      <c r="I75" s="172"/>
      <c r="J75" s="168"/>
      <c r="K75" s="174"/>
      <c r="L75" s="172"/>
      <c r="M75" s="172"/>
      <c r="N75" s="172"/>
      <c r="O75" s="168"/>
      <c r="P75" s="174"/>
      <c r="Q75" s="172"/>
      <c r="R75" s="172"/>
      <c r="S75" s="172"/>
      <c r="T75" s="168"/>
      <c r="U75" s="183"/>
    </row>
    <row r="76" spans="1:21" ht="15.75">
      <c r="A76" s="146" t="s">
        <v>504</v>
      </c>
      <c r="B76" s="147">
        <v>0.105</v>
      </c>
      <c r="G76" s="172"/>
      <c r="H76" s="172"/>
      <c r="I76" s="172"/>
      <c r="J76" s="168"/>
      <c r="K76" s="174"/>
      <c r="L76" s="172"/>
      <c r="M76" s="172"/>
      <c r="N76" s="172"/>
      <c r="O76" s="168"/>
      <c r="P76" s="174"/>
      <c r="Q76" s="172"/>
      <c r="R76" s="172"/>
      <c r="S76" s="172"/>
      <c r="T76" s="168"/>
      <c r="U76" s="183"/>
    </row>
    <row r="77" spans="1:21">
      <c r="A77" s="146" t="s">
        <v>505</v>
      </c>
      <c r="B77" s="147">
        <v>8.6999999999999994E-2</v>
      </c>
    </row>
    <row r="78" spans="1:21">
      <c r="A78" s="146" t="s">
        <v>506</v>
      </c>
      <c r="B78" s="147">
        <v>0.105</v>
      </c>
    </row>
    <row r="79" spans="1:21">
      <c r="A79" s="146" t="s">
        <v>507</v>
      </c>
      <c r="B79" s="147">
        <v>0.09</v>
      </c>
    </row>
    <row r="80" spans="1:21">
      <c r="A80" s="146" t="s">
        <v>508</v>
      </c>
      <c r="B80" s="147">
        <v>0.09</v>
      </c>
    </row>
    <row r="81" spans="1:2">
      <c r="A81" s="146" t="s">
        <v>509</v>
      </c>
      <c r="B81" s="147">
        <v>9.7499999999999989E-2</v>
      </c>
    </row>
    <row r="82" spans="1:2">
      <c r="A82" s="146" t="s">
        <v>510</v>
      </c>
      <c r="B82" s="147">
        <v>0.09</v>
      </c>
    </row>
    <row r="83" spans="1:2">
      <c r="A83" s="146" t="s">
        <v>511</v>
      </c>
      <c r="B83" s="147">
        <v>8.249999999999999E-2</v>
      </c>
    </row>
    <row r="84" spans="1:2">
      <c r="A84" s="146" t="s">
        <v>512</v>
      </c>
      <c r="B84" s="147">
        <v>0.09</v>
      </c>
    </row>
    <row r="85" spans="1:2">
      <c r="A85" s="146" t="s">
        <v>512</v>
      </c>
      <c r="B85" s="147">
        <v>0.09</v>
      </c>
    </row>
    <row r="86" spans="1:2">
      <c r="A86" s="146" t="s">
        <v>513</v>
      </c>
      <c r="B86" s="147">
        <v>8.249999999999999E-2</v>
      </c>
    </row>
    <row r="87" spans="1:2">
      <c r="A87" s="146" t="s">
        <v>514</v>
      </c>
      <c r="B87" s="147">
        <v>0.09</v>
      </c>
    </row>
    <row r="88" spans="1:2">
      <c r="A88" s="146" t="s">
        <v>515</v>
      </c>
      <c r="B88" s="147">
        <v>0.09</v>
      </c>
    </row>
    <row r="89" spans="1:2">
      <c r="A89" s="146" t="s">
        <v>516</v>
      </c>
      <c r="B89" s="147">
        <v>0.09</v>
      </c>
    </row>
    <row r="90" spans="1:2">
      <c r="A90" s="146" t="s">
        <v>517</v>
      </c>
      <c r="B90" s="147">
        <v>0.09</v>
      </c>
    </row>
    <row r="91" spans="1:2">
      <c r="A91" s="146" t="s">
        <v>518</v>
      </c>
      <c r="B91" s="147">
        <v>8.249999999999999E-2</v>
      </c>
    </row>
    <row r="92" spans="1:2">
      <c r="A92" s="146" t="s">
        <v>519</v>
      </c>
      <c r="B92" s="147">
        <v>0.09</v>
      </c>
    </row>
    <row r="93" spans="1:2">
      <c r="A93" s="146" t="s">
        <v>520</v>
      </c>
      <c r="B93" s="147">
        <v>8.249999999999999E-2</v>
      </c>
    </row>
    <row r="94" spans="1:2">
      <c r="A94" s="146" t="s">
        <v>521</v>
      </c>
      <c r="B94" s="147">
        <v>7.4999999999999997E-2</v>
      </c>
    </row>
    <row r="95" spans="1:2">
      <c r="A95" s="146" t="s">
        <v>522</v>
      </c>
      <c r="B95" s="147">
        <v>8.3999999999999991E-2</v>
      </c>
    </row>
    <row r="96" spans="1:2">
      <c r="A96" s="146" t="s">
        <v>523</v>
      </c>
      <c r="B96" s="147">
        <v>0.09</v>
      </c>
    </row>
    <row r="97" spans="1:2">
      <c r="A97" s="146" t="s">
        <v>524</v>
      </c>
      <c r="B97" s="147">
        <v>0.09</v>
      </c>
    </row>
    <row r="98" spans="1:2">
      <c r="A98" s="146" t="s">
        <v>525</v>
      </c>
      <c r="B98" s="147">
        <v>0.09</v>
      </c>
    </row>
    <row r="99" spans="1:2">
      <c r="A99" s="146" t="s">
        <v>526</v>
      </c>
      <c r="B99" s="147">
        <v>0.09</v>
      </c>
    </row>
    <row r="100" spans="1:2">
      <c r="A100" s="146" t="s">
        <v>527</v>
      </c>
      <c r="B100" s="147">
        <v>7.4999999999999997E-2</v>
      </c>
    </row>
    <row r="101" spans="1:2">
      <c r="A101" s="146" t="s">
        <v>528</v>
      </c>
      <c r="B101" s="147">
        <v>9.7499999999999989E-2</v>
      </c>
    </row>
    <row r="102" spans="1:2">
      <c r="A102" s="146" t="s">
        <v>529</v>
      </c>
      <c r="B102" s="147">
        <v>6.7499999999999991E-2</v>
      </c>
    </row>
    <row r="103" spans="1:2">
      <c r="A103" s="146" t="s">
        <v>530</v>
      </c>
      <c r="B103" s="147">
        <v>0.09</v>
      </c>
    </row>
    <row r="104" spans="1:2">
      <c r="A104" s="146" t="s">
        <v>531</v>
      </c>
      <c r="B104" s="147">
        <v>9.8999999999999991E-2</v>
      </c>
    </row>
    <row r="105" spans="1:2">
      <c r="A105" s="146" t="s">
        <v>532</v>
      </c>
      <c r="B105" s="147">
        <v>9.8999999999999991E-2</v>
      </c>
    </row>
    <row r="106" spans="1:2">
      <c r="A106" s="146" t="s">
        <v>533</v>
      </c>
      <c r="B106" s="147">
        <v>7.4999999999999997E-2</v>
      </c>
    </row>
    <row r="107" spans="1:2">
      <c r="A107" s="146" t="s">
        <v>534</v>
      </c>
      <c r="B107" s="147">
        <v>0.105</v>
      </c>
    </row>
    <row r="108" spans="1:2">
      <c r="A108" s="146" t="s">
        <v>535</v>
      </c>
      <c r="B108" s="147">
        <v>0.105</v>
      </c>
    </row>
    <row r="109" spans="1:2">
      <c r="A109" s="146" t="s">
        <v>536</v>
      </c>
      <c r="B109" s="147">
        <v>9.7499999999999989E-2</v>
      </c>
    </row>
    <row r="110" spans="1:2">
      <c r="A110" s="146" t="s">
        <v>537</v>
      </c>
      <c r="B110" s="147">
        <v>0.09</v>
      </c>
    </row>
    <row r="111" spans="1:2">
      <c r="A111" s="146" t="s">
        <v>538</v>
      </c>
      <c r="B111" s="147">
        <v>0.105</v>
      </c>
    </row>
    <row r="112" spans="1:2">
      <c r="A112" s="146" t="s">
        <v>539</v>
      </c>
      <c r="B112" s="147">
        <v>0.09</v>
      </c>
    </row>
    <row r="113" spans="1:2">
      <c r="A113" s="146" t="s">
        <v>540</v>
      </c>
      <c r="B113" s="147">
        <v>8.5499999999999993E-2</v>
      </c>
    </row>
    <row r="114" spans="1:2">
      <c r="A114" s="146" t="s">
        <v>541</v>
      </c>
      <c r="B114" s="147">
        <v>0.09</v>
      </c>
    </row>
    <row r="115" spans="1:2">
      <c r="A115" s="146" t="s">
        <v>542</v>
      </c>
      <c r="B115" s="147">
        <v>8.5499999999999993E-2</v>
      </c>
    </row>
    <row r="116" spans="1:2">
      <c r="A116" s="146" t="s">
        <v>543</v>
      </c>
      <c r="B116" s="147">
        <v>0.09</v>
      </c>
    </row>
    <row r="117" spans="1:2">
      <c r="A117" s="146" t="s">
        <v>544</v>
      </c>
      <c r="B117" s="147">
        <v>6.7499999999999991E-2</v>
      </c>
    </row>
    <row r="118" spans="1:2">
      <c r="A118" s="146" t="s">
        <v>545</v>
      </c>
      <c r="B118" s="147">
        <v>0.09</v>
      </c>
    </row>
    <row r="119" spans="1:2">
      <c r="A119" s="146" t="s">
        <v>546</v>
      </c>
      <c r="B119" s="147">
        <v>0.09</v>
      </c>
    </row>
    <row r="120" spans="1:2">
      <c r="A120" s="146" t="s">
        <v>547</v>
      </c>
      <c r="B120" s="147">
        <v>6.7499999999999991E-2</v>
      </c>
    </row>
    <row r="121" spans="1:2">
      <c r="A121" s="146" t="s">
        <v>548</v>
      </c>
      <c r="B121" s="147">
        <v>0.105</v>
      </c>
    </row>
    <row r="122" spans="1:2">
      <c r="A122" s="146" t="s">
        <v>549</v>
      </c>
      <c r="B122" s="147">
        <v>7.4999999999999997E-2</v>
      </c>
    </row>
    <row r="123" spans="1:2">
      <c r="A123" s="146" t="s">
        <v>550</v>
      </c>
      <c r="B123" s="147">
        <v>9.7499999999999989E-2</v>
      </c>
    </row>
    <row r="124" spans="1:2">
      <c r="A124" s="146" t="s">
        <v>551</v>
      </c>
      <c r="B124" s="147">
        <v>0.09</v>
      </c>
    </row>
    <row r="125" spans="1:2">
      <c r="A125" s="146" t="s">
        <v>552</v>
      </c>
      <c r="B125" s="147">
        <v>0.09</v>
      </c>
    </row>
    <row r="126" spans="1:2">
      <c r="A126" s="146" t="s">
        <v>553</v>
      </c>
      <c r="B126" s="147">
        <v>0.09</v>
      </c>
    </row>
    <row r="127" spans="1:2">
      <c r="A127" s="146" t="s">
        <v>554</v>
      </c>
      <c r="B127" s="147">
        <v>7.4999999999999997E-2</v>
      </c>
    </row>
    <row r="128" spans="1:2">
      <c r="A128" s="146" t="s">
        <v>555</v>
      </c>
      <c r="B128" s="147">
        <v>9.7499999999999989E-2</v>
      </c>
    </row>
    <row r="129" spans="1:2">
      <c r="A129" s="146" t="s">
        <v>556</v>
      </c>
      <c r="B129" s="147">
        <v>9.2999999999999985E-2</v>
      </c>
    </row>
    <row r="130" spans="1:2">
      <c r="A130" s="146" t="s">
        <v>557</v>
      </c>
      <c r="B130" s="147">
        <v>7.4999999999999997E-2</v>
      </c>
    </row>
    <row r="131" spans="1:2">
      <c r="A131" s="146" t="s">
        <v>558</v>
      </c>
      <c r="B131" s="147">
        <v>0.09</v>
      </c>
    </row>
    <row r="132" spans="1:2">
      <c r="A132" s="146" t="s">
        <v>559</v>
      </c>
      <c r="B132" s="147">
        <v>6.7499999999999991E-2</v>
      </c>
    </row>
    <row r="133" spans="1:2">
      <c r="A133" s="146" t="s">
        <v>560</v>
      </c>
      <c r="B133" s="147">
        <v>0.09</v>
      </c>
    </row>
    <row r="134" spans="1:2">
      <c r="A134" s="146" t="s">
        <v>561</v>
      </c>
      <c r="B134" s="147">
        <v>9.8999999999999991E-2</v>
      </c>
    </row>
    <row r="135" spans="1:2">
      <c r="A135" s="146" t="s">
        <v>562</v>
      </c>
      <c r="B135" s="147">
        <v>0.105</v>
      </c>
    </row>
    <row r="136" spans="1:2">
      <c r="A136" s="146" t="s">
        <v>563</v>
      </c>
      <c r="B136" s="147">
        <v>0.09</v>
      </c>
    </row>
    <row r="137" spans="1:2">
      <c r="A137" s="146" t="s">
        <v>564</v>
      </c>
      <c r="B137" s="147">
        <v>0.105</v>
      </c>
    </row>
    <row r="138" spans="1:2">
      <c r="A138" s="146" t="s">
        <v>565</v>
      </c>
      <c r="B138" s="147">
        <v>8.3999999999999991E-2</v>
      </c>
    </row>
    <row r="139" spans="1:2">
      <c r="A139" s="146" t="s">
        <v>566</v>
      </c>
      <c r="B139" s="147">
        <v>7.4999999999999997E-2</v>
      </c>
    </row>
    <row r="140" spans="1:2">
      <c r="A140" s="146" t="s">
        <v>567</v>
      </c>
      <c r="B140" s="147">
        <v>0.09</v>
      </c>
    </row>
    <row r="141" spans="1:2">
      <c r="A141" s="146" t="s">
        <v>568</v>
      </c>
      <c r="B141" s="147">
        <v>8.3999999999999991E-2</v>
      </c>
    </row>
    <row r="142" spans="1:2">
      <c r="A142" s="146" t="s">
        <v>569</v>
      </c>
      <c r="B142" s="147">
        <v>0.09</v>
      </c>
    </row>
    <row r="143" spans="1:2">
      <c r="A143" s="146" t="s">
        <v>570</v>
      </c>
      <c r="B143" s="147">
        <v>9.2999999999999985E-2</v>
      </c>
    </row>
    <row r="144" spans="1:2">
      <c r="A144" s="146" t="s">
        <v>571</v>
      </c>
      <c r="B144" s="147">
        <v>0.09</v>
      </c>
    </row>
    <row r="145" spans="1:2">
      <c r="A145" s="146" t="s">
        <v>572</v>
      </c>
      <c r="B145" s="147">
        <v>7.4999999999999997E-2</v>
      </c>
    </row>
    <row r="146" spans="1:2">
      <c r="A146" s="146" t="s">
        <v>573</v>
      </c>
      <c r="B146" s="147">
        <v>7.4999999999999997E-2</v>
      </c>
    </row>
    <row r="147" spans="1:2">
      <c r="A147" s="146" t="s">
        <v>574</v>
      </c>
      <c r="B147" s="147">
        <v>0.105</v>
      </c>
    </row>
    <row r="148" spans="1:2">
      <c r="A148" s="146" t="s">
        <v>575</v>
      </c>
      <c r="B148" s="147">
        <v>0.09</v>
      </c>
    </row>
    <row r="149" spans="1:2">
      <c r="A149" s="146" t="s">
        <v>576</v>
      </c>
      <c r="B149" s="147">
        <v>6.7499999999999991E-2</v>
      </c>
    </row>
    <row r="150" spans="1:2">
      <c r="A150" s="146" t="s">
        <v>577</v>
      </c>
      <c r="B150" s="147">
        <v>0.105</v>
      </c>
    </row>
    <row r="151" spans="1:2">
      <c r="A151" s="146" t="s">
        <v>578</v>
      </c>
      <c r="B151" s="147">
        <v>0.09</v>
      </c>
    </row>
    <row r="152" spans="1:2">
      <c r="A152" s="146" t="s">
        <v>578</v>
      </c>
      <c r="B152" s="147">
        <v>0.09</v>
      </c>
    </row>
    <row r="153" spans="1:2">
      <c r="A153" s="146" t="s">
        <v>579</v>
      </c>
      <c r="B153" s="147">
        <v>0.09</v>
      </c>
    </row>
    <row r="154" spans="1:2">
      <c r="A154" s="146" t="s">
        <v>580</v>
      </c>
      <c r="B154" s="147">
        <v>0.105</v>
      </c>
    </row>
    <row r="155" spans="1:2">
      <c r="A155" s="146" t="s">
        <v>581</v>
      </c>
      <c r="B155" s="147">
        <v>6.7499999999999991E-2</v>
      </c>
    </row>
    <row r="156" spans="1:2">
      <c r="A156" s="146" t="s">
        <v>582</v>
      </c>
      <c r="B156" s="147">
        <v>0.09</v>
      </c>
    </row>
    <row r="157" spans="1:2">
      <c r="A157" s="146" t="s">
        <v>583</v>
      </c>
      <c r="B157" s="147">
        <v>7.4999999999999997E-2</v>
      </c>
    </row>
    <row r="158" spans="1:2">
      <c r="A158" s="146" t="s">
        <v>584</v>
      </c>
      <c r="B158" s="147">
        <v>0.09</v>
      </c>
    </row>
    <row r="159" spans="1:2">
      <c r="A159" s="146" t="s">
        <v>585</v>
      </c>
      <c r="B159" s="147">
        <v>0.09</v>
      </c>
    </row>
    <row r="160" spans="1:2">
      <c r="A160" s="146" t="s">
        <v>586</v>
      </c>
      <c r="B160" s="147">
        <v>7.4999999999999997E-2</v>
      </c>
    </row>
    <row r="161" spans="1:10">
      <c r="A161" s="146" t="s">
        <v>587</v>
      </c>
      <c r="B161" s="147">
        <v>8.249999999999999E-2</v>
      </c>
    </row>
    <row r="162" spans="1:10">
      <c r="A162" s="146" t="s">
        <v>588</v>
      </c>
      <c r="B162" s="147">
        <v>0.09</v>
      </c>
    </row>
    <row r="163" spans="1:10">
      <c r="A163" s="146" t="s">
        <v>589</v>
      </c>
      <c r="B163" s="147">
        <v>9.7499999999999989E-2</v>
      </c>
    </row>
    <row r="164" spans="1:10">
      <c r="A164" s="146" t="s">
        <v>590</v>
      </c>
      <c r="B164" s="147">
        <v>8.249999999999999E-2</v>
      </c>
      <c r="H164" s="103" t="s">
        <v>591</v>
      </c>
      <c r="I164" s="103" t="s">
        <v>592</v>
      </c>
      <c r="J164" s="103" t="s">
        <v>593</v>
      </c>
    </row>
    <row r="165" spans="1:10">
      <c r="A165" s="146" t="s">
        <v>594</v>
      </c>
      <c r="B165" s="147">
        <v>9.7499999999999989E-2</v>
      </c>
      <c r="G165" s="103" t="s">
        <v>595</v>
      </c>
      <c r="H165" s="184" t="e">
        <f>H166/H170</f>
        <v>#DIV/0!</v>
      </c>
      <c r="I165" s="118" t="e">
        <f t="shared" ref="I165:J165" si="0">I166/I170</f>
        <v>#DIV/0!</v>
      </c>
      <c r="J165" s="118" t="e">
        <f t="shared" si="0"/>
        <v>#DIV/0!</v>
      </c>
    </row>
    <row r="166" spans="1:10">
      <c r="A166" s="146" t="s">
        <v>596</v>
      </c>
      <c r="B166" s="147">
        <v>0.09</v>
      </c>
      <c r="G166" s="103" t="s">
        <v>597</v>
      </c>
      <c r="H166" s="118">
        <f>('OUTPUT - analysis'!C15+'OUTPUT - analysis'!C43+'OUTPUT - analysis'!C50+'OUTPUT - analysis'!C54)-'INPUT - to fill in'!Q76</f>
        <v>0</v>
      </c>
      <c r="I166" s="118">
        <f>('OUTPUT - analysis'!E15+'OUTPUT - analysis'!E43+'OUTPUT - analysis'!E50+'OUTPUT - analysis'!E54)-'INPUT - to fill in'!R76</f>
        <v>0</v>
      </c>
      <c r="J166" s="118">
        <f>('OUTPUT - analysis'!G15+'OUTPUT - analysis'!G43+'OUTPUT - analysis'!G50+'OUTPUT - analysis'!G54)-'INPUT - to fill in'!S76</f>
        <v>0</v>
      </c>
    </row>
    <row r="167" spans="1:10">
      <c r="A167" s="146" t="s">
        <v>598</v>
      </c>
      <c r="B167" s="147">
        <v>0.09</v>
      </c>
      <c r="G167" s="103" t="s">
        <v>399</v>
      </c>
      <c r="H167" s="118">
        <f>'OUTPUT - analysis'!C9</f>
        <v>0</v>
      </c>
      <c r="I167" s="118">
        <f>'OUTPUT - analysis'!E9</f>
        <v>0</v>
      </c>
      <c r="J167" s="118">
        <f>'OUTPUT - analysis'!G9</f>
        <v>0</v>
      </c>
    </row>
    <row r="168" spans="1:10">
      <c r="A168" s="146" t="s">
        <v>599</v>
      </c>
      <c r="B168" s="147">
        <v>0.09</v>
      </c>
      <c r="G168" s="103" t="s">
        <v>600</v>
      </c>
      <c r="H168" s="118">
        <f>'INPUT - to fill in'!Q76+'OUTPUT - analysis'!C11</f>
        <v>0</v>
      </c>
      <c r="I168" s="118">
        <f>'INPUT - to fill in'!R76+'OUTPUT - analysis'!E11</f>
        <v>0</v>
      </c>
      <c r="J168" s="118">
        <f>'INPUT - to fill in'!S76+'OUTPUT - analysis'!G11</f>
        <v>0</v>
      </c>
    </row>
    <row r="169" spans="1:10">
      <c r="A169" s="146" t="s">
        <v>601</v>
      </c>
      <c r="B169" s="147">
        <v>7.4999999999999997E-2</v>
      </c>
      <c r="G169" s="103" t="s">
        <v>602</v>
      </c>
      <c r="H169" s="118">
        <f>H167-H168</f>
        <v>0</v>
      </c>
      <c r="I169" s="118">
        <f t="shared" ref="I169:J169" si="1">I167-I168</f>
        <v>0</v>
      </c>
      <c r="J169" s="118">
        <f t="shared" si="1"/>
        <v>0</v>
      </c>
    </row>
    <row r="170" spans="1:10">
      <c r="A170" s="146" t="s">
        <v>603</v>
      </c>
      <c r="B170" s="147">
        <v>0.09</v>
      </c>
      <c r="G170" s="103" t="s">
        <v>604</v>
      </c>
      <c r="H170" s="104" t="e">
        <f>H169/H167</f>
        <v>#DIV/0!</v>
      </c>
      <c r="I170" s="104" t="e">
        <f t="shared" ref="I170:J170" si="2">I169/I167</f>
        <v>#DIV/0!</v>
      </c>
      <c r="J170" s="104" t="e">
        <f t="shared" si="2"/>
        <v>#DIV/0!</v>
      </c>
    </row>
    <row r="171" spans="1:10">
      <c r="A171" s="146" t="s">
        <v>605</v>
      </c>
      <c r="B171" s="147">
        <v>7.8E-2</v>
      </c>
      <c r="G171" s="103"/>
    </row>
    <row r="172" spans="1:10">
      <c r="A172" s="146" t="s">
        <v>606</v>
      </c>
      <c r="B172" s="147">
        <v>0.105</v>
      </c>
      <c r="G172" s="103"/>
    </row>
    <row r="173" spans="1:10">
      <c r="A173" s="146" t="s">
        <v>607</v>
      </c>
      <c r="B173" s="147">
        <v>6.7499999999999991E-2</v>
      </c>
      <c r="G173" s="103"/>
    </row>
    <row r="174" spans="1:10">
      <c r="A174" s="146" t="s">
        <v>608</v>
      </c>
      <c r="B174" s="147">
        <v>0.09</v>
      </c>
      <c r="G174" s="103"/>
    </row>
    <row r="175" spans="1:10">
      <c r="A175" s="146" t="s">
        <v>609</v>
      </c>
      <c r="B175" s="147">
        <v>8.249999999999999E-2</v>
      </c>
      <c r="G175" s="103" t="str">
        <f>'OUTPUT - analysis'!$B$9</f>
        <v>+ TURNOVER</v>
      </c>
      <c r="H175" s="103"/>
      <c r="I175" s="103"/>
      <c r="J175" s="103"/>
    </row>
    <row r="176" spans="1:10">
      <c r="A176" s="146" t="s">
        <v>610</v>
      </c>
      <c r="B176" s="147">
        <v>0.105</v>
      </c>
      <c r="G176" s="103" t="str">
        <f>'OUTPUT - analysis'!$B$11</f>
        <v>- PURCHASE OF GOODS</v>
      </c>
      <c r="H176" s="103"/>
      <c r="I176" s="103"/>
      <c r="J176" s="103"/>
    </row>
    <row r="177" spans="1:10">
      <c r="A177" s="146" t="s">
        <v>611</v>
      </c>
      <c r="B177" s="147">
        <v>9.8999999999999991E-2</v>
      </c>
      <c r="G177" s="103" t="str">
        <f>'OUTPUT - analysis'!$B$13</f>
        <v>= GROSS MARGIN</v>
      </c>
      <c r="H177" s="103"/>
      <c r="I177" s="103"/>
      <c r="J177" s="103"/>
    </row>
    <row r="178" spans="1:10">
      <c r="A178" s="146" t="s">
        <v>612</v>
      </c>
      <c r="B178" s="147">
        <v>0.09</v>
      </c>
      <c r="G178" s="103" t="str">
        <f>'OUTPUT - analysis'!$B$15</f>
        <v>- CONSUMPTION FROM THIRD PARTIES</v>
      </c>
      <c r="H178" s="103"/>
      <c r="I178" s="103"/>
      <c r="J178" s="103"/>
    </row>
    <row r="179" spans="1:10">
      <c r="A179" s="146" t="s">
        <v>613</v>
      </c>
      <c r="B179" s="147">
        <v>7.4999999999999997E-2</v>
      </c>
      <c r="G179" s="103" t="str">
        <f>'OUTPUT - analysis'!$B$41</f>
        <v>= ADDED VALUE</v>
      </c>
      <c r="H179" s="118">
        <f>'OUTPUT - analysis'!$C$9</f>
        <v>0</v>
      </c>
      <c r="I179" s="103"/>
      <c r="J179" s="103"/>
    </row>
    <row r="180" spans="1:10">
      <c r="A180" s="143" t="s">
        <v>613</v>
      </c>
      <c r="B180" s="148">
        <v>7.4999999999999997E-2</v>
      </c>
      <c r="G180" s="103" t="str">
        <f>'OUTPUT - analysis'!$B$43</f>
        <v>- EMPLOYEE EXPENSES</v>
      </c>
      <c r="H180" s="118">
        <f>'OUTPUT - analysis'!$C$11</f>
        <v>0</v>
      </c>
      <c r="I180" s="103"/>
      <c r="J180" s="103"/>
    </row>
    <row r="181" spans="1:10">
      <c r="G181" s="103" t="str">
        <f>'OUTPUT - analysis'!$B$48</f>
        <v>= EARNINGS BEFORE INTEREST, TAXES, DEPRECIATION, AND AMORTIZATION (EBITDA)</v>
      </c>
      <c r="H181" s="118">
        <f>'OUTPUT - analysis'!$C$13</f>
        <v>0</v>
      </c>
      <c r="I181" s="103"/>
      <c r="J181" s="103"/>
    </row>
    <row r="182" spans="1:10">
      <c r="G182" s="103" t="str">
        <f>'OUTPUT - analysis'!$B$50</f>
        <v>-  VALUE CORRECTION</v>
      </c>
      <c r="H182" s="118">
        <f>'OUTPUT - analysis'!$C$15</f>
        <v>0</v>
      </c>
      <c r="I182" s="103"/>
      <c r="J182" s="103"/>
    </row>
    <row r="183" spans="1:10">
      <c r="G183" s="103" t="str">
        <f>'OUTPUT - analysis'!$B$52</f>
        <v>= EARNINGS BEFORE INTEREST AND TAXES (EBIT)</v>
      </c>
      <c r="H183" s="118">
        <f>'OUTPUT - analysis'!$C$41</f>
        <v>0</v>
      </c>
      <c r="I183" s="103"/>
      <c r="J183" s="103"/>
    </row>
    <row r="184" spans="1:10">
      <c r="G184" s="103" t="str">
        <f>'OUTPUT - analysis'!$B$54</f>
        <v>- FINANCIAL EXPENSES</v>
      </c>
      <c r="H184" s="118">
        <f>'OUTPUT - analysis'!$C$43</f>
        <v>0</v>
      </c>
      <c r="I184" s="103"/>
      <c r="J184" s="103"/>
    </row>
    <row r="185" spans="1:10">
      <c r="G185" s="103" t="str">
        <f>'OUTPUT - analysis'!$B$56</f>
        <v>= PROFIT BEFORE TAX</v>
      </c>
      <c r="H185" s="118">
        <f>'OUTPUT - analysis'!$C$48</f>
        <v>0</v>
      </c>
      <c r="I185" s="103"/>
      <c r="J185" s="103"/>
    </row>
    <row r="186" spans="1:10">
      <c r="G186" s="103" t="str">
        <f>'OUTPUT - analysis'!$B$58</f>
        <v>- TAXES</v>
      </c>
      <c r="H186" s="118">
        <f>'OUTPUT - analysis'!$C$50</f>
        <v>0</v>
      </c>
      <c r="I186" s="103"/>
      <c r="J186" s="103"/>
    </row>
    <row r="187" spans="1:10">
      <c r="G187" s="103" t="str">
        <f>'OUTPUT - analysis'!$B$63</f>
        <v>= NET PROFIT</v>
      </c>
      <c r="H187" s="118">
        <f>'OUTPUT - analysis'!$C$52</f>
        <v>0</v>
      </c>
      <c r="I187" s="103"/>
      <c r="J187" s="103"/>
    </row>
    <row r="188" spans="1:10">
      <c r="G188" s="103" t="str">
        <f>'OUTPUT - analysis'!$B$65</f>
        <v>= CASHFLOW</v>
      </c>
      <c r="H188" s="118">
        <f>'OUTPUT - analysis'!$C$54</f>
        <v>0</v>
      </c>
      <c r="I188" s="103"/>
      <c r="J188" s="103"/>
    </row>
    <row r="189" spans="1:10">
      <c r="G189" s="103"/>
      <c r="H189" s="118">
        <f>'OUTPUT - analysis'!$C$56</f>
        <v>0</v>
      </c>
      <c r="I189" s="103"/>
      <c r="J189" s="103"/>
    </row>
    <row r="190" spans="1:10">
      <c r="G190" s="103"/>
      <c r="H190" s="118">
        <f>'OUTPUT - analysis'!$C$58</f>
        <v>0</v>
      </c>
      <c r="I190" s="103"/>
      <c r="J190" s="103"/>
    </row>
    <row r="191" spans="1:10">
      <c r="G191" s="103"/>
      <c r="H191" s="118">
        <f>'OUTPUT - analysis'!$C$63</f>
        <v>0</v>
      </c>
      <c r="I191" s="103"/>
      <c r="J191" s="103"/>
    </row>
    <row r="192" spans="1:10">
      <c r="G192" s="103"/>
      <c r="H192" s="118">
        <f>'OUTPUT - analysis'!$C$65</f>
        <v>0</v>
      </c>
      <c r="I192" s="103"/>
      <c r="J192" s="103"/>
    </row>
  </sheetData>
  <mergeCells count="1">
    <mergeCell ref="A35:B35"/>
  </mergeCells>
  <dataValidations count="1">
    <dataValidation allowBlank="1" showInputMessage="1" showErrorMessage="1" promptTitle="Calcolo IRPEF" prompt="inserire un reddito imponibile" sqref="G49 L49 Q49" xr:uid="{412AD9B4-3898-4E8F-848D-F0443EE2EE38}"/>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pageSetUpPr fitToPage="1"/>
  </sheetPr>
  <dimension ref="B1:H372"/>
  <sheetViews>
    <sheetView showGridLines="0" zoomScaleNormal="100" workbookViewId="0">
      <pane ySplit="12" topLeftCell="A14" activePane="bottomLeft" state="frozenSplit"/>
      <selection sqref="A1:XFD1048576"/>
      <selection pane="bottomLeft" sqref="A1:XFD1048576"/>
    </sheetView>
  </sheetViews>
  <sheetFormatPr defaultColWidth="9.140625" defaultRowHeight="15"/>
  <cols>
    <col min="1" max="1" width="3" style="2" customWidth="1"/>
    <col min="2" max="2" width="6.42578125" style="2" customWidth="1"/>
    <col min="3" max="3" width="15.42578125" style="2" customWidth="1"/>
    <col min="4" max="4" width="19" style="2" customWidth="1"/>
    <col min="5" max="8" width="15.42578125" style="2" customWidth="1"/>
    <col min="9" max="9" width="3" style="2" customWidth="1"/>
    <col min="10" max="16384" width="9.140625" style="2"/>
  </cols>
  <sheetData>
    <row r="1" spans="2:8" ht="30" customHeight="1">
      <c r="B1" s="14" t="s">
        <v>614</v>
      </c>
      <c r="C1" s="13"/>
      <c r="D1" s="13"/>
      <c r="E1" s="13"/>
      <c r="F1" s="13"/>
      <c r="G1" s="13"/>
      <c r="H1" s="13"/>
    </row>
    <row r="2" spans="2:8" ht="30" customHeight="1">
      <c r="B2" s="315" t="s">
        <v>615</v>
      </c>
      <c r="C2" s="315"/>
      <c r="D2" s="315"/>
      <c r="E2" s="315"/>
    </row>
    <row r="3" spans="2:8">
      <c r="B3" s="318" t="s">
        <v>616</v>
      </c>
      <c r="C3" s="318"/>
      <c r="D3" s="319"/>
      <c r="E3" s="15">
        <f>'INPUT - to fill in'!C250</f>
        <v>0</v>
      </c>
      <c r="G3" s="2" t="s">
        <v>617</v>
      </c>
      <c r="H3" s="17">
        <f>IF(Loan_Years&gt;0,SUM(E13:E24),0)</f>
        <v>0</v>
      </c>
    </row>
    <row r="4" spans="2:8">
      <c r="B4" s="316" t="s">
        <v>618</v>
      </c>
      <c r="C4" s="316"/>
      <c r="D4" s="320"/>
      <c r="E4" s="12">
        <f>'INPUT - to fill in'!C252</f>
        <v>0.04</v>
      </c>
      <c r="G4" s="2" t="s">
        <v>619</v>
      </c>
      <c r="H4" s="17">
        <f>IF(Loan_Years&gt;0,SUM(G13:G24),0)</f>
        <v>0</v>
      </c>
    </row>
    <row r="5" spans="2:8">
      <c r="B5" s="316" t="s">
        <v>620</v>
      </c>
      <c r="C5" s="316"/>
      <c r="D5" s="320"/>
      <c r="E5" s="11">
        <f>'INPUT - to fill in'!C251</f>
        <v>5</v>
      </c>
      <c r="G5" s="2" t="s">
        <v>621</v>
      </c>
      <c r="H5" s="17" t="str">
        <f>IF(Loan_Years&gt;0,D24,0)</f>
        <v/>
      </c>
    </row>
    <row r="6" spans="2:8">
      <c r="B6" s="316" t="s">
        <v>622</v>
      </c>
      <c r="C6" s="316"/>
      <c r="D6" s="320"/>
      <c r="E6" s="10">
        <v>43466</v>
      </c>
      <c r="G6" s="2" t="s">
        <v>623</v>
      </c>
      <c r="H6" s="17">
        <f>IF(Loan_Years&gt;0,SUM(E25:E36),0)</f>
        <v>0</v>
      </c>
    </row>
    <row r="7" spans="2:8">
      <c r="B7" s="9"/>
      <c r="C7" s="9"/>
      <c r="D7" s="9"/>
      <c r="G7" s="2" t="s">
        <v>624</v>
      </c>
      <c r="H7" s="17">
        <f>IF(Loan_Years&gt;0,SUM(G25:G36),0)</f>
        <v>0</v>
      </c>
    </row>
    <row r="8" spans="2:8">
      <c r="B8" s="316" t="s">
        <v>625</v>
      </c>
      <c r="C8" s="316"/>
      <c r="D8" s="317"/>
      <c r="E8" s="7" t="str">
        <f>IFERROR(IF(Values_Entered,Monthly_Payment,""), "")</f>
        <v/>
      </c>
      <c r="G8" s="2" t="s">
        <v>626</v>
      </c>
      <c r="H8" s="17" t="str">
        <f>IF(Loan_Years&gt;0,D36,0)</f>
        <v/>
      </c>
    </row>
    <row r="9" spans="2:8">
      <c r="B9" s="316" t="s">
        <v>627</v>
      </c>
      <c r="C9" s="316"/>
      <c r="D9" s="317"/>
      <c r="E9" s="8" t="str">
        <f>IFERROR(IF(Values_Entered,Loan_Years*12,""), "")</f>
        <v/>
      </c>
      <c r="G9" s="2" t="s">
        <v>628</v>
      </c>
      <c r="H9" s="17">
        <f>IF(Loan_Years&gt;0,SUM(E37:E48),0)</f>
        <v>0</v>
      </c>
    </row>
    <row r="10" spans="2:8">
      <c r="B10" s="316" t="s">
        <v>629</v>
      </c>
      <c r="C10" s="316"/>
      <c r="D10" s="317"/>
      <c r="E10" s="7" t="str">
        <f>IFERROR(IF(Values_Entered,Total_Cost-Loan_Amount,""), "")</f>
        <v/>
      </c>
      <c r="G10" s="2" t="s">
        <v>630</v>
      </c>
      <c r="H10" s="17">
        <f>IF(Loan_Years&gt;0,SUM(G37:G48),0)</f>
        <v>0</v>
      </c>
    </row>
    <row r="11" spans="2:8">
      <c r="B11" s="316" t="s">
        <v>631</v>
      </c>
      <c r="C11" s="316"/>
      <c r="D11" s="317"/>
      <c r="E11" s="7" t="str">
        <f>IFERROR(IF(Values_Entered,Monthly_Payment*Number_of_Payments,""), "")</f>
        <v/>
      </c>
      <c r="G11" s="2" t="s">
        <v>632</v>
      </c>
      <c r="H11" s="120" t="str">
        <f>IF(Loan_Years&gt;0,D48,0)</f>
        <v/>
      </c>
    </row>
    <row r="12" spans="2:8" ht="62.25" customHeight="1">
      <c r="B12" s="6" t="s">
        <v>633</v>
      </c>
      <c r="C12" s="6" t="s">
        <v>634</v>
      </c>
      <c r="D12" s="6" t="s">
        <v>635</v>
      </c>
      <c r="E12" s="6" t="s">
        <v>636</v>
      </c>
      <c r="F12" s="6" t="s">
        <v>637</v>
      </c>
      <c r="G12" s="6" t="s">
        <v>638</v>
      </c>
      <c r="H12" s="6" t="s">
        <v>639</v>
      </c>
    </row>
    <row r="13" spans="2:8">
      <c r="B13" s="5" t="str">
        <f>IFERROR(IF(Loan_Not_Paid*Values_Entered,Payment_Number,""), "")</f>
        <v/>
      </c>
      <c r="C13" s="16" t="str">
        <f>IFERROR(IF(Loan_Not_Paid*Values_Entered,Payment_Date,""), "")</f>
        <v/>
      </c>
      <c r="D13" s="17" t="str">
        <f>IFERROR(IF(Loan_Not_Paid*Values_Entered,Beginning_Balance,""), "")</f>
        <v/>
      </c>
      <c r="E13" s="17" t="str">
        <f>IFERROR(IF(Loan_Not_Paid*Values_Entered,Monthly_Payment,""), "")</f>
        <v/>
      </c>
      <c r="F13" s="17" t="str">
        <f>IFERROR(IF(Loan_Not_Paid*Values_Entered,Principal,""), "")</f>
        <v/>
      </c>
      <c r="G13" s="17" t="str">
        <f>IFERROR(IF(Loan_Not_Paid*Values_Entered,Interest,""), "")</f>
        <v/>
      </c>
      <c r="H13" s="17" t="str">
        <f>IFERROR(IF(Loan_Not_Paid*Values_Entered,Ending_Balance,""), "")</f>
        <v/>
      </c>
    </row>
    <row r="14" spans="2:8">
      <c r="B14" s="5" t="str">
        <f>IFERROR(IF(Loan_Not_Paid*Values_Entered,Payment_Number,""), "")</f>
        <v/>
      </c>
      <c r="C14" s="16" t="str">
        <f>IFERROR(IF(Loan_Not_Paid*Values_Entered,Payment_Date,""), "")</f>
        <v/>
      </c>
      <c r="D14" s="17" t="str">
        <f>IFERROR(IF(Loan_Not_Paid*Values_Entered,Beginning_Balance,""), "")</f>
        <v/>
      </c>
      <c r="E14" s="17" t="str">
        <f>IFERROR(IF(Loan_Not_Paid*Values_Entered,Monthly_Payment,""), "")</f>
        <v/>
      </c>
      <c r="F14" s="17" t="str">
        <f>IFERROR(IF(Loan_Not_Paid*Values_Entered,Principal,""), "")</f>
        <v/>
      </c>
      <c r="G14" s="17" t="str">
        <f>IFERROR(IF(Loan_Not_Paid*Values_Entered,Interest,""), "")</f>
        <v/>
      </c>
      <c r="H14" s="17" t="str">
        <f>IFERROR(IF(Loan_Not_Paid*Values_Entered,Ending_Balance,""), "")</f>
        <v/>
      </c>
    </row>
    <row r="15" spans="2:8">
      <c r="B15" s="5" t="str">
        <f>IFERROR(IF(Loan_Not_Paid*Values_Entered,Payment_Number,""), "")</f>
        <v/>
      </c>
      <c r="C15" s="16" t="str">
        <f>IFERROR(IF(Loan_Not_Paid*Values_Entered,Payment_Date,""), "")</f>
        <v/>
      </c>
      <c r="D15" s="17" t="str">
        <f>IFERROR(IF(Loan_Not_Paid*Values_Entered,Beginning_Balance,""), "")</f>
        <v/>
      </c>
      <c r="E15" s="17" t="str">
        <f>IFERROR(IF(Loan_Not_Paid*Values_Entered,Monthly_Payment,""), "")</f>
        <v/>
      </c>
      <c r="F15" s="17" t="str">
        <f>IFERROR(IF(Loan_Not_Paid*Values_Entered,Principal,""), "")</f>
        <v/>
      </c>
      <c r="G15" s="17" t="str">
        <f>IFERROR(IF(Loan_Not_Paid*Values_Entered,Interest,""), "")</f>
        <v/>
      </c>
      <c r="H15" s="17" t="str">
        <f>IFERROR(IF(Loan_Not_Paid*Values_Entered,Ending_Balance,""), "")</f>
        <v/>
      </c>
    </row>
    <row r="16" spans="2:8">
      <c r="B16" s="5" t="str">
        <f>IFERROR(IF(Loan_Not_Paid*Values_Entered,Payment_Number,""), "")</f>
        <v/>
      </c>
      <c r="C16" s="16" t="str">
        <f>IFERROR(IF(Loan_Not_Paid*Values_Entered,Payment_Date,""), "")</f>
        <v/>
      </c>
      <c r="D16" s="17" t="str">
        <f>IFERROR(IF(Loan_Not_Paid*Values_Entered,Beginning_Balance,""), "")</f>
        <v/>
      </c>
      <c r="E16" s="17" t="str">
        <f>IFERROR(IF(Loan_Not_Paid*Values_Entered,Monthly_Payment,""), "")</f>
        <v/>
      </c>
      <c r="F16" s="17" t="str">
        <f>IFERROR(IF(Loan_Not_Paid*Values_Entered,Principal,""), "")</f>
        <v/>
      </c>
      <c r="G16" s="17" t="str">
        <f>IFERROR(IF(Loan_Not_Paid*Values_Entered,Interest,""), "")</f>
        <v/>
      </c>
      <c r="H16" s="17" t="str">
        <f>IFERROR(IF(Loan_Not_Paid*Values_Entered,Ending_Balance,""), "")</f>
        <v/>
      </c>
    </row>
    <row r="17" spans="2:8">
      <c r="B17" s="5" t="str">
        <f>IFERROR(IF(Loan_Not_Paid*Values_Entered,Payment_Number,""), "")</f>
        <v/>
      </c>
      <c r="C17" s="16" t="str">
        <f>IFERROR(IF(Loan_Not_Paid*Values_Entered,Payment_Date,""), "")</f>
        <v/>
      </c>
      <c r="D17" s="17" t="str">
        <f>IFERROR(IF(Loan_Not_Paid*Values_Entered,Beginning_Balance,""), "")</f>
        <v/>
      </c>
      <c r="E17" s="17" t="str">
        <f>IFERROR(IF(Loan_Not_Paid*Values_Entered,Monthly_Payment,""), "")</f>
        <v/>
      </c>
      <c r="F17" s="17" t="str">
        <f>IFERROR(IF(Loan_Not_Paid*Values_Entered,Principal,""), "")</f>
        <v/>
      </c>
      <c r="G17" s="17" t="str">
        <f>IFERROR(IF(Loan_Not_Paid*Values_Entered,Interest,""), "")</f>
        <v/>
      </c>
      <c r="H17" s="17" t="str">
        <f>IFERROR(IF(Loan_Not_Paid*Values_Entered,Ending_Balance,""), "")</f>
        <v/>
      </c>
    </row>
    <row r="18" spans="2:8">
      <c r="B18" s="5" t="str">
        <f>IFERROR(IF(Loan_Not_Paid*Values_Entered,Payment_Number,""), "")</f>
        <v/>
      </c>
      <c r="C18" s="16" t="str">
        <f>IFERROR(IF(Loan_Not_Paid*Values_Entered,Payment_Date,""), "")</f>
        <v/>
      </c>
      <c r="D18" s="17" t="str">
        <f>IFERROR(IF(Loan_Not_Paid*Values_Entered,Beginning_Balance,""), "")</f>
        <v/>
      </c>
      <c r="E18" s="17" t="str">
        <f>IFERROR(IF(Loan_Not_Paid*Values_Entered,Monthly_Payment,""), "")</f>
        <v/>
      </c>
      <c r="F18" s="17" t="str">
        <f>IFERROR(IF(Loan_Not_Paid*Values_Entered,Principal,""), "")</f>
        <v/>
      </c>
      <c r="G18" s="17" t="str">
        <f>IFERROR(IF(Loan_Not_Paid*Values_Entered,Interest,""), "")</f>
        <v/>
      </c>
      <c r="H18" s="17" t="str">
        <f>IFERROR(IF(Loan_Not_Paid*Values_Entered,Ending_Balance,""), "")</f>
        <v/>
      </c>
    </row>
    <row r="19" spans="2:8">
      <c r="B19" s="5" t="str">
        <f>IFERROR(IF(Loan_Not_Paid*Values_Entered,Payment_Number,""), "")</f>
        <v/>
      </c>
      <c r="C19" s="16" t="str">
        <f>IFERROR(IF(Loan_Not_Paid*Values_Entered,Payment_Date,""), "")</f>
        <v/>
      </c>
      <c r="D19" s="17" t="str">
        <f>IFERROR(IF(Loan_Not_Paid*Values_Entered,Beginning_Balance,""), "")</f>
        <v/>
      </c>
      <c r="E19" s="17" t="str">
        <f>IFERROR(IF(Loan_Not_Paid*Values_Entered,Monthly_Payment,""), "")</f>
        <v/>
      </c>
      <c r="F19" s="17" t="str">
        <f>IFERROR(IF(Loan_Not_Paid*Values_Entered,Principal,""), "")</f>
        <v/>
      </c>
      <c r="G19" s="17" t="str">
        <f>IFERROR(IF(Loan_Not_Paid*Values_Entered,Interest,""), "")</f>
        <v/>
      </c>
      <c r="H19" s="17" t="str">
        <f>IFERROR(IF(Loan_Not_Paid*Values_Entered,Ending_Balance,""), "")</f>
        <v/>
      </c>
    </row>
    <row r="20" spans="2:8">
      <c r="B20" s="5" t="str">
        <f>IFERROR(IF(Loan_Not_Paid*Values_Entered,Payment_Number,""), "")</f>
        <v/>
      </c>
      <c r="C20" s="16" t="str">
        <f>IFERROR(IF(Loan_Not_Paid*Values_Entered,Payment_Date,""), "")</f>
        <v/>
      </c>
      <c r="D20" s="17" t="str">
        <f>IFERROR(IF(Loan_Not_Paid*Values_Entered,Beginning_Balance,""), "")</f>
        <v/>
      </c>
      <c r="E20" s="17" t="str">
        <f>IFERROR(IF(Loan_Not_Paid*Values_Entered,Monthly_Payment,""), "")</f>
        <v/>
      </c>
      <c r="F20" s="17" t="str">
        <f>IFERROR(IF(Loan_Not_Paid*Values_Entered,Principal,""), "")</f>
        <v/>
      </c>
      <c r="G20" s="17" t="str">
        <f>IFERROR(IF(Loan_Not_Paid*Values_Entered,Interest,""), "")</f>
        <v/>
      </c>
      <c r="H20" s="17" t="str">
        <f>IFERROR(IF(Loan_Not_Paid*Values_Entered,Ending_Balance,""), "")</f>
        <v/>
      </c>
    </row>
    <row r="21" spans="2:8">
      <c r="B21" s="5" t="str">
        <f>IFERROR(IF(Loan_Not_Paid*Values_Entered,Payment_Number,""), "")</f>
        <v/>
      </c>
      <c r="C21" s="16" t="str">
        <f>IFERROR(IF(Loan_Not_Paid*Values_Entered,Payment_Date,""), "")</f>
        <v/>
      </c>
      <c r="D21" s="17" t="str">
        <f>IFERROR(IF(Loan_Not_Paid*Values_Entered,Beginning_Balance,""), "")</f>
        <v/>
      </c>
      <c r="E21" s="17" t="str">
        <f>IFERROR(IF(Loan_Not_Paid*Values_Entered,Monthly_Payment,""), "")</f>
        <v/>
      </c>
      <c r="F21" s="17" t="str">
        <f>IFERROR(IF(Loan_Not_Paid*Values_Entered,Principal,""), "")</f>
        <v/>
      </c>
      <c r="G21" s="17" t="str">
        <f>IFERROR(IF(Loan_Not_Paid*Values_Entered,Interest,""), "")</f>
        <v/>
      </c>
      <c r="H21" s="17" t="str">
        <f>IFERROR(IF(Loan_Not_Paid*Values_Entered,Ending_Balance,""), "")</f>
        <v/>
      </c>
    </row>
    <row r="22" spans="2:8">
      <c r="B22" s="5" t="str">
        <f>IFERROR(IF(Loan_Not_Paid*Values_Entered,Payment_Number,""), "")</f>
        <v/>
      </c>
      <c r="C22" s="16" t="str">
        <f>IFERROR(IF(Loan_Not_Paid*Values_Entered,Payment_Date,""), "")</f>
        <v/>
      </c>
      <c r="D22" s="17" t="str">
        <f>IFERROR(IF(Loan_Not_Paid*Values_Entered,Beginning_Balance,""), "")</f>
        <v/>
      </c>
      <c r="E22" s="17" t="str">
        <f>IFERROR(IF(Loan_Not_Paid*Values_Entered,Monthly_Payment,""), "")</f>
        <v/>
      </c>
      <c r="F22" s="17" t="str">
        <f>IFERROR(IF(Loan_Not_Paid*Values_Entered,Principal,""), "")</f>
        <v/>
      </c>
      <c r="G22" s="17" t="str">
        <f>IFERROR(IF(Loan_Not_Paid*Values_Entered,Interest,""), "")</f>
        <v/>
      </c>
      <c r="H22" s="17" t="str">
        <f>IFERROR(IF(Loan_Not_Paid*Values_Entered,Ending_Balance,""), "")</f>
        <v/>
      </c>
    </row>
    <row r="23" spans="2:8">
      <c r="B23" s="5" t="str">
        <f>IFERROR(IF(Loan_Not_Paid*Values_Entered,Payment_Number,""), "")</f>
        <v/>
      </c>
      <c r="C23" s="16" t="str">
        <f>IFERROR(IF(Loan_Not_Paid*Values_Entered,Payment_Date,""), "")</f>
        <v/>
      </c>
      <c r="D23" s="17" t="str">
        <f>IFERROR(IF(Loan_Not_Paid*Values_Entered,Beginning_Balance,""), "")</f>
        <v/>
      </c>
      <c r="E23" s="17" t="str">
        <f>IFERROR(IF(Loan_Not_Paid*Values_Entered,Monthly_Payment,""), "")</f>
        <v/>
      </c>
      <c r="F23" s="17" t="str">
        <f>IFERROR(IF(Loan_Not_Paid*Values_Entered,Principal,""), "")</f>
        <v/>
      </c>
      <c r="G23" s="17" t="str">
        <f>IFERROR(IF(Loan_Not_Paid*Values_Entered,Interest,""), "")</f>
        <v/>
      </c>
      <c r="H23" s="17" t="str">
        <f>IFERROR(IF(Loan_Not_Paid*Values_Entered,Ending_Balance,""), "")</f>
        <v/>
      </c>
    </row>
    <row r="24" spans="2:8">
      <c r="B24" s="5" t="str">
        <f>IFERROR(IF(Loan_Not_Paid*Values_Entered,Payment_Number,""), "")</f>
        <v/>
      </c>
      <c r="C24" s="16" t="str">
        <f>IFERROR(IF(Loan_Not_Paid*Values_Entered,Payment_Date,""), "")</f>
        <v/>
      </c>
      <c r="D24" s="17" t="str">
        <f>IFERROR(IF(Loan_Not_Paid*Values_Entered,Beginning_Balance,""), "")</f>
        <v/>
      </c>
      <c r="E24" s="17" t="str">
        <f>IFERROR(IF(Loan_Not_Paid*Values_Entered,Monthly_Payment,""), "")</f>
        <v/>
      </c>
      <c r="F24" s="17" t="str">
        <f>IFERROR(IF(Loan_Not_Paid*Values_Entered,Principal,""), "")</f>
        <v/>
      </c>
      <c r="G24" s="17" t="str">
        <f>IFERROR(IF(Loan_Not_Paid*Values_Entered,Interest,""), "")</f>
        <v/>
      </c>
      <c r="H24" s="17" t="str">
        <f>IFERROR(IF(Loan_Not_Paid*Values_Entered,Ending_Balance,""), "")</f>
        <v/>
      </c>
    </row>
    <row r="25" spans="2:8">
      <c r="B25" s="5" t="str">
        <f>IFERROR(IF(Loan_Not_Paid*Values_Entered,Payment_Number,""), "")</f>
        <v/>
      </c>
      <c r="C25" s="16" t="str">
        <f>IFERROR(IF(Loan_Not_Paid*Values_Entered,Payment_Date,""), "")</f>
        <v/>
      </c>
      <c r="D25" s="17" t="str">
        <f>IFERROR(IF(Loan_Not_Paid*Values_Entered,Beginning_Balance,""), "")</f>
        <v/>
      </c>
      <c r="E25" s="17" t="str">
        <f>IFERROR(IF(Loan_Not_Paid*Values_Entered,Monthly_Payment,""), "")</f>
        <v/>
      </c>
      <c r="F25" s="17" t="str">
        <f>IFERROR(IF(Loan_Not_Paid*Values_Entered,Principal,""), "")</f>
        <v/>
      </c>
      <c r="G25" s="17" t="str">
        <f>IFERROR(IF(Loan_Not_Paid*Values_Entered,Interest,""), "")</f>
        <v/>
      </c>
      <c r="H25" s="17" t="str">
        <f>IFERROR(IF(Loan_Not_Paid*Values_Entered,Ending_Balance,""), "")</f>
        <v/>
      </c>
    </row>
    <row r="26" spans="2:8">
      <c r="B26" s="5" t="str">
        <f>IFERROR(IF(Loan_Not_Paid*Values_Entered,Payment_Number,""), "")</f>
        <v/>
      </c>
      <c r="C26" s="16" t="str">
        <f>IFERROR(IF(Loan_Not_Paid*Values_Entered,Payment_Date,""), "")</f>
        <v/>
      </c>
      <c r="D26" s="17" t="str">
        <f>IFERROR(IF(Loan_Not_Paid*Values_Entered,Beginning_Balance,""), "")</f>
        <v/>
      </c>
      <c r="E26" s="17" t="str">
        <f>IFERROR(IF(Loan_Not_Paid*Values_Entered,Monthly_Payment,""), "")</f>
        <v/>
      </c>
      <c r="F26" s="17" t="str">
        <f>IFERROR(IF(Loan_Not_Paid*Values_Entered,Principal,""), "")</f>
        <v/>
      </c>
      <c r="G26" s="17" t="str">
        <f>IFERROR(IF(Loan_Not_Paid*Values_Entered,Interest,""), "")</f>
        <v/>
      </c>
      <c r="H26" s="17" t="str">
        <f>IFERROR(IF(Loan_Not_Paid*Values_Entered,Ending_Balance,""), "")</f>
        <v/>
      </c>
    </row>
    <row r="27" spans="2:8">
      <c r="B27" s="5" t="str">
        <f>IFERROR(IF(Loan_Not_Paid*Values_Entered,Payment_Number,""), "")</f>
        <v/>
      </c>
      <c r="C27" s="16" t="str">
        <f>IFERROR(IF(Loan_Not_Paid*Values_Entered,Payment_Date,""), "")</f>
        <v/>
      </c>
      <c r="D27" s="17" t="str">
        <f>IFERROR(IF(Loan_Not_Paid*Values_Entered,Beginning_Balance,""), "")</f>
        <v/>
      </c>
      <c r="E27" s="17" t="str">
        <f>IFERROR(IF(Loan_Not_Paid*Values_Entered,Monthly_Payment,""), "")</f>
        <v/>
      </c>
      <c r="F27" s="17" t="str">
        <f>IFERROR(IF(Loan_Not_Paid*Values_Entered,Principal,""), "")</f>
        <v/>
      </c>
      <c r="G27" s="17" t="str">
        <f>IFERROR(IF(Loan_Not_Paid*Values_Entered,Interest,""), "")</f>
        <v/>
      </c>
      <c r="H27" s="17" t="str">
        <f>IFERROR(IF(Loan_Not_Paid*Values_Entered,Ending_Balance,""), "")</f>
        <v/>
      </c>
    </row>
    <row r="28" spans="2:8">
      <c r="B28" s="5" t="str">
        <f>IFERROR(IF(Loan_Not_Paid*Values_Entered,Payment_Number,""), "")</f>
        <v/>
      </c>
      <c r="C28" s="16" t="str">
        <f>IFERROR(IF(Loan_Not_Paid*Values_Entered,Payment_Date,""), "")</f>
        <v/>
      </c>
      <c r="D28" s="17" t="str">
        <f>IFERROR(IF(Loan_Not_Paid*Values_Entered,Beginning_Balance,""), "")</f>
        <v/>
      </c>
      <c r="E28" s="17" t="str">
        <f>IFERROR(IF(Loan_Not_Paid*Values_Entered,Monthly_Payment,""), "")</f>
        <v/>
      </c>
      <c r="F28" s="17" t="str">
        <f>IFERROR(IF(Loan_Not_Paid*Values_Entered,Principal,""), "")</f>
        <v/>
      </c>
      <c r="G28" s="17" t="str">
        <f>IFERROR(IF(Loan_Not_Paid*Values_Entered,Interest,""), "")</f>
        <v/>
      </c>
      <c r="H28" s="17" t="str">
        <f>IFERROR(IF(Loan_Not_Paid*Values_Entered,Ending_Balance,""), "")</f>
        <v/>
      </c>
    </row>
    <row r="29" spans="2:8">
      <c r="B29" s="5" t="str">
        <f>IFERROR(IF(Loan_Not_Paid*Values_Entered,Payment_Number,""), "")</f>
        <v/>
      </c>
      <c r="C29" s="16" t="str">
        <f>IFERROR(IF(Loan_Not_Paid*Values_Entered,Payment_Date,""), "")</f>
        <v/>
      </c>
      <c r="D29" s="17" t="str">
        <f>IFERROR(IF(Loan_Not_Paid*Values_Entered,Beginning_Balance,""), "")</f>
        <v/>
      </c>
      <c r="E29" s="17" t="str">
        <f>IFERROR(IF(Loan_Not_Paid*Values_Entered,Monthly_Payment,""), "")</f>
        <v/>
      </c>
      <c r="F29" s="17" t="str">
        <f>IFERROR(IF(Loan_Not_Paid*Values_Entered,Principal,""), "")</f>
        <v/>
      </c>
      <c r="G29" s="17" t="str">
        <f>IFERROR(IF(Loan_Not_Paid*Values_Entered,Interest,""), "")</f>
        <v/>
      </c>
      <c r="H29" s="17" t="str">
        <f>IFERROR(IF(Loan_Not_Paid*Values_Entered,Ending_Balance,""), "")</f>
        <v/>
      </c>
    </row>
    <row r="30" spans="2:8">
      <c r="B30" s="5" t="str">
        <f>IFERROR(IF(Loan_Not_Paid*Values_Entered,Payment_Number,""), "")</f>
        <v/>
      </c>
      <c r="C30" s="16" t="str">
        <f>IFERROR(IF(Loan_Not_Paid*Values_Entered,Payment_Date,""), "")</f>
        <v/>
      </c>
      <c r="D30" s="17" t="str">
        <f>IFERROR(IF(Loan_Not_Paid*Values_Entered,Beginning_Balance,""), "")</f>
        <v/>
      </c>
      <c r="E30" s="17" t="str">
        <f>IFERROR(IF(Loan_Not_Paid*Values_Entered,Monthly_Payment,""), "")</f>
        <v/>
      </c>
      <c r="F30" s="17" t="str">
        <f>IFERROR(IF(Loan_Not_Paid*Values_Entered,Principal,""), "")</f>
        <v/>
      </c>
      <c r="G30" s="17" t="str">
        <f>IFERROR(IF(Loan_Not_Paid*Values_Entered,Interest,""), "")</f>
        <v/>
      </c>
      <c r="H30" s="17" t="str">
        <f>IFERROR(IF(Loan_Not_Paid*Values_Entered,Ending_Balance,""), "")</f>
        <v/>
      </c>
    </row>
    <row r="31" spans="2:8">
      <c r="B31" s="5" t="str">
        <f>IFERROR(IF(Loan_Not_Paid*Values_Entered,Payment_Number,""), "")</f>
        <v/>
      </c>
      <c r="C31" s="16" t="str">
        <f>IFERROR(IF(Loan_Not_Paid*Values_Entered,Payment_Date,""), "")</f>
        <v/>
      </c>
      <c r="D31" s="17" t="str">
        <f>IFERROR(IF(Loan_Not_Paid*Values_Entered,Beginning_Balance,""), "")</f>
        <v/>
      </c>
      <c r="E31" s="17" t="str">
        <f>IFERROR(IF(Loan_Not_Paid*Values_Entered,Monthly_Payment,""), "")</f>
        <v/>
      </c>
      <c r="F31" s="17" t="str">
        <f>IFERROR(IF(Loan_Not_Paid*Values_Entered,Principal,""), "")</f>
        <v/>
      </c>
      <c r="G31" s="17" t="str">
        <f>IFERROR(IF(Loan_Not_Paid*Values_Entered,Interest,""), "")</f>
        <v/>
      </c>
      <c r="H31" s="17" t="str">
        <f>IFERROR(IF(Loan_Not_Paid*Values_Entered,Ending_Balance,""), "")</f>
        <v/>
      </c>
    </row>
    <row r="32" spans="2:8">
      <c r="B32" s="5" t="str">
        <f>IFERROR(IF(Loan_Not_Paid*Values_Entered,Payment_Number,""), "")</f>
        <v/>
      </c>
      <c r="C32" s="16" t="str">
        <f>IFERROR(IF(Loan_Not_Paid*Values_Entered,Payment_Date,""), "")</f>
        <v/>
      </c>
      <c r="D32" s="17" t="str">
        <f>IFERROR(IF(Loan_Not_Paid*Values_Entered,Beginning_Balance,""), "")</f>
        <v/>
      </c>
      <c r="E32" s="17" t="str">
        <f>IFERROR(IF(Loan_Not_Paid*Values_Entered,Monthly_Payment,""), "")</f>
        <v/>
      </c>
      <c r="F32" s="17" t="str">
        <f>IFERROR(IF(Loan_Not_Paid*Values_Entered,Principal,""), "")</f>
        <v/>
      </c>
      <c r="G32" s="17" t="str">
        <f>IFERROR(IF(Loan_Not_Paid*Values_Entered,Interest,""), "")</f>
        <v/>
      </c>
      <c r="H32" s="17" t="str">
        <f>IFERROR(IF(Loan_Not_Paid*Values_Entered,Ending_Balance,""), "")</f>
        <v/>
      </c>
    </row>
    <row r="33" spans="2:8">
      <c r="B33" s="5" t="str">
        <f>IFERROR(IF(Loan_Not_Paid*Values_Entered,Payment_Number,""), "")</f>
        <v/>
      </c>
      <c r="C33" s="16" t="str">
        <f>IFERROR(IF(Loan_Not_Paid*Values_Entered,Payment_Date,""), "")</f>
        <v/>
      </c>
      <c r="D33" s="17" t="str">
        <f>IFERROR(IF(Loan_Not_Paid*Values_Entered,Beginning_Balance,""), "")</f>
        <v/>
      </c>
      <c r="E33" s="17" t="str">
        <f>IFERROR(IF(Loan_Not_Paid*Values_Entered,Monthly_Payment,""), "")</f>
        <v/>
      </c>
      <c r="F33" s="17" t="str">
        <f>IFERROR(IF(Loan_Not_Paid*Values_Entered,Principal,""), "")</f>
        <v/>
      </c>
      <c r="G33" s="17" t="str">
        <f>IFERROR(IF(Loan_Not_Paid*Values_Entered,Interest,""), "")</f>
        <v/>
      </c>
      <c r="H33" s="17" t="str">
        <f>IFERROR(IF(Loan_Not_Paid*Values_Entered,Ending_Balance,""), "")</f>
        <v/>
      </c>
    </row>
    <row r="34" spans="2:8">
      <c r="B34" s="5" t="str">
        <f>IFERROR(IF(Loan_Not_Paid*Values_Entered,Payment_Number,""), "")</f>
        <v/>
      </c>
      <c r="C34" s="16" t="str">
        <f>IFERROR(IF(Loan_Not_Paid*Values_Entered,Payment_Date,""), "")</f>
        <v/>
      </c>
      <c r="D34" s="17" t="str">
        <f>IFERROR(IF(Loan_Not_Paid*Values_Entered,Beginning_Balance,""), "")</f>
        <v/>
      </c>
      <c r="E34" s="17" t="str">
        <f>IFERROR(IF(Loan_Not_Paid*Values_Entered,Monthly_Payment,""), "")</f>
        <v/>
      </c>
      <c r="F34" s="17" t="str">
        <f>IFERROR(IF(Loan_Not_Paid*Values_Entered,Principal,""), "")</f>
        <v/>
      </c>
      <c r="G34" s="17" t="str">
        <f>IFERROR(IF(Loan_Not_Paid*Values_Entered,Interest,""), "")</f>
        <v/>
      </c>
      <c r="H34" s="17" t="str">
        <f>IFERROR(IF(Loan_Not_Paid*Values_Entered,Ending_Balance,""), "")</f>
        <v/>
      </c>
    </row>
    <row r="35" spans="2:8">
      <c r="B35" s="5" t="str">
        <f>IFERROR(IF(Loan_Not_Paid*Values_Entered,Payment_Number,""), "")</f>
        <v/>
      </c>
      <c r="C35" s="16" t="str">
        <f>IFERROR(IF(Loan_Not_Paid*Values_Entered,Payment_Date,""), "")</f>
        <v/>
      </c>
      <c r="D35" s="17" t="str">
        <f>IFERROR(IF(Loan_Not_Paid*Values_Entered,Beginning_Balance,""), "")</f>
        <v/>
      </c>
      <c r="E35" s="17" t="str">
        <f>IFERROR(IF(Loan_Not_Paid*Values_Entered,Monthly_Payment,""), "")</f>
        <v/>
      </c>
      <c r="F35" s="17" t="str">
        <f>IFERROR(IF(Loan_Not_Paid*Values_Entered,Principal,""), "")</f>
        <v/>
      </c>
      <c r="G35" s="17" t="str">
        <f>IFERROR(IF(Loan_Not_Paid*Values_Entered,Interest,""), "")</f>
        <v/>
      </c>
      <c r="H35" s="17" t="str">
        <f>IFERROR(IF(Loan_Not_Paid*Values_Entered,Ending_Balance,""), "")</f>
        <v/>
      </c>
    </row>
    <row r="36" spans="2:8">
      <c r="B36" s="5" t="str">
        <f>IFERROR(IF(Loan_Not_Paid*Values_Entered,Payment_Number,""), "")</f>
        <v/>
      </c>
      <c r="C36" s="16" t="str">
        <f>IFERROR(IF(Loan_Not_Paid*Values_Entered,Payment_Date,""), "")</f>
        <v/>
      </c>
      <c r="D36" s="17" t="str">
        <f>IFERROR(IF(Loan_Not_Paid*Values_Entered,Beginning_Balance,""), "")</f>
        <v/>
      </c>
      <c r="E36" s="17" t="str">
        <f>IFERROR(IF(Loan_Not_Paid*Values_Entered,Monthly_Payment,""), "")</f>
        <v/>
      </c>
      <c r="F36" s="17" t="str">
        <f>IFERROR(IF(Loan_Not_Paid*Values_Entered,Principal,""), "")</f>
        <v/>
      </c>
      <c r="G36" s="17" t="str">
        <f>IFERROR(IF(Loan_Not_Paid*Values_Entered,Interest,""), "")</f>
        <v/>
      </c>
      <c r="H36" s="17" t="str">
        <f>IFERROR(IF(Loan_Not_Paid*Values_Entered,Ending_Balance,""), "")</f>
        <v/>
      </c>
    </row>
    <row r="37" spans="2:8">
      <c r="B37" s="5" t="str">
        <f>IFERROR(IF(Loan_Not_Paid*Values_Entered,Payment_Number,""), "")</f>
        <v/>
      </c>
      <c r="C37" s="16" t="str">
        <f>IFERROR(IF(Loan_Not_Paid*Values_Entered,Payment_Date,""), "")</f>
        <v/>
      </c>
      <c r="D37" s="17" t="str">
        <f>IFERROR(IF(Loan_Not_Paid*Values_Entered,Beginning_Balance,""), "")</f>
        <v/>
      </c>
      <c r="E37" s="17" t="str">
        <f>IFERROR(IF(Loan_Not_Paid*Values_Entered,Monthly_Payment,""), "")</f>
        <v/>
      </c>
      <c r="F37" s="17" t="str">
        <f>IFERROR(IF(Loan_Not_Paid*Values_Entered,Principal,""), "")</f>
        <v/>
      </c>
      <c r="G37" s="17" t="str">
        <f>IFERROR(IF(Loan_Not_Paid*Values_Entered,Interest,""), "")</f>
        <v/>
      </c>
      <c r="H37" s="17" t="str">
        <f>IFERROR(IF(Loan_Not_Paid*Values_Entered,Ending_Balance,""), "")</f>
        <v/>
      </c>
    </row>
    <row r="38" spans="2:8">
      <c r="B38" s="5" t="str">
        <f>IFERROR(IF(Loan_Not_Paid*Values_Entered,Payment_Number,""), "")</f>
        <v/>
      </c>
      <c r="C38" s="16" t="str">
        <f>IFERROR(IF(Loan_Not_Paid*Values_Entered,Payment_Date,""), "")</f>
        <v/>
      </c>
      <c r="D38" s="17" t="str">
        <f>IFERROR(IF(Loan_Not_Paid*Values_Entered,Beginning_Balance,""), "")</f>
        <v/>
      </c>
      <c r="E38" s="17" t="str">
        <f>IFERROR(IF(Loan_Not_Paid*Values_Entered,Monthly_Payment,""), "")</f>
        <v/>
      </c>
      <c r="F38" s="17" t="str">
        <f>IFERROR(IF(Loan_Not_Paid*Values_Entered,Principal,""), "")</f>
        <v/>
      </c>
      <c r="G38" s="17" t="str">
        <f>IFERROR(IF(Loan_Not_Paid*Values_Entered,Interest,""), "")</f>
        <v/>
      </c>
      <c r="H38" s="17" t="str">
        <f>IFERROR(IF(Loan_Not_Paid*Values_Entered,Ending_Balance,""), "")</f>
        <v/>
      </c>
    </row>
    <row r="39" spans="2:8">
      <c r="B39" s="5" t="str">
        <f>IFERROR(IF(Loan_Not_Paid*Values_Entered,Payment_Number,""), "")</f>
        <v/>
      </c>
      <c r="C39" s="16" t="str">
        <f>IFERROR(IF(Loan_Not_Paid*Values_Entered,Payment_Date,""), "")</f>
        <v/>
      </c>
      <c r="D39" s="17" t="str">
        <f>IFERROR(IF(Loan_Not_Paid*Values_Entered,Beginning_Balance,""), "")</f>
        <v/>
      </c>
      <c r="E39" s="17" t="str">
        <f>IFERROR(IF(Loan_Not_Paid*Values_Entered,Monthly_Payment,""), "")</f>
        <v/>
      </c>
      <c r="F39" s="17" t="str">
        <f>IFERROR(IF(Loan_Not_Paid*Values_Entered,Principal,""), "")</f>
        <v/>
      </c>
      <c r="G39" s="17" t="str">
        <f>IFERROR(IF(Loan_Not_Paid*Values_Entered,Interest,""), "")</f>
        <v/>
      </c>
      <c r="H39" s="17" t="str">
        <f>IFERROR(IF(Loan_Not_Paid*Values_Entered,Ending_Balance,""), "")</f>
        <v/>
      </c>
    </row>
    <row r="40" spans="2:8">
      <c r="B40" s="5" t="str">
        <f>IFERROR(IF(Loan_Not_Paid*Values_Entered,Payment_Number,""), "")</f>
        <v/>
      </c>
      <c r="C40" s="16" t="str">
        <f>IFERROR(IF(Loan_Not_Paid*Values_Entered,Payment_Date,""), "")</f>
        <v/>
      </c>
      <c r="D40" s="17" t="str">
        <f>IFERROR(IF(Loan_Not_Paid*Values_Entered,Beginning_Balance,""), "")</f>
        <v/>
      </c>
      <c r="E40" s="17" t="str">
        <f>IFERROR(IF(Loan_Not_Paid*Values_Entered,Monthly_Payment,""), "")</f>
        <v/>
      </c>
      <c r="F40" s="17" t="str">
        <f>IFERROR(IF(Loan_Not_Paid*Values_Entered,Principal,""), "")</f>
        <v/>
      </c>
      <c r="G40" s="17" t="str">
        <f>IFERROR(IF(Loan_Not_Paid*Values_Entered,Interest,""), "")</f>
        <v/>
      </c>
      <c r="H40" s="17" t="str">
        <f>IFERROR(IF(Loan_Not_Paid*Values_Entered,Ending_Balance,""), "")</f>
        <v/>
      </c>
    </row>
    <row r="41" spans="2:8">
      <c r="B41" s="5" t="str">
        <f>IFERROR(IF(Loan_Not_Paid*Values_Entered,Payment_Number,""), "")</f>
        <v/>
      </c>
      <c r="C41" s="16" t="str">
        <f>IFERROR(IF(Loan_Not_Paid*Values_Entered,Payment_Date,""), "")</f>
        <v/>
      </c>
      <c r="D41" s="17" t="str">
        <f>IFERROR(IF(Loan_Not_Paid*Values_Entered,Beginning_Balance,""), "")</f>
        <v/>
      </c>
      <c r="E41" s="17" t="str">
        <f>IFERROR(IF(Loan_Not_Paid*Values_Entered,Monthly_Payment,""), "")</f>
        <v/>
      </c>
      <c r="F41" s="17" t="str">
        <f>IFERROR(IF(Loan_Not_Paid*Values_Entered,Principal,""), "")</f>
        <v/>
      </c>
      <c r="G41" s="17" t="str">
        <f>IFERROR(IF(Loan_Not_Paid*Values_Entered,Interest,""), "")</f>
        <v/>
      </c>
      <c r="H41" s="17" t="str">
        <f>IFERROR(IF(Loan_Not_Paid*Values_Entered,Ending_Balance,""), "")</f>
        <v/>
      </c>
    </row>
    <row r="42" spans="2:8">
      <c r="B42" s="5" t="str">
        <f>IFERROR(IF(Loan_Not_Paid*Values_Entered,Payment_Number,""), "")</f>
        <v/>
      </c>
      <c r="C42" s="16" t="str">
        <f>IFERROR(IF(Loan_Not_Paid*Values_Entered,Payment_Date,""), "")</f>
        <v/>
      </c>
      <c r="D42" s="17" t="str">
        <f>IFERROR(IF(Loan_Not_Paid*Values_Entered,Beginning_Balance,""), "")</f>
        <v/>
      </c>
      <c r="E42" s="17" t="str">
        <f>IFERROR(IF(Loan_Not_Paid*Values_Entered,Monthly_Payment,""), "")</f>
        <v/>
      </c>
      <c r="F42" s="17" t="str">
        <f>IFERROR(IF(Loan_Not_Paid*Values_Entered,Principal,""), "")</f>
        <v/>
      </c>
      <c r="G42" s="17" t="str">
        <f>IFERROR(IF(Loan_Not_Paid*Values_Entered,Interest,""), "")</f>
        <v/>
      </c>
      <c r="H42" s="17" t="str">
        <f>IFERROR(IF(Loan_Not_Paid*Values_Entered,Ending_Balance,""), "")</f>
        <v/>
      </c>
    </row>
    <row r="43" spans="2:8">
      <c r="B43" s="5" t="str">
        <f>IFERROR(IF(Loan_Not_Paid*Values_Entered,Payment_Number,""), "")</f>
        <v/>
      </c>
      <c r="C43" s="16" t="str">
        <f>IFERROR(IF(Loan_Not_Paid*Values_Entered,Payment_Date,""), "")</f>
        <v/>
      </c>
      <c r="D43" s="17" t="str">
        <f>IFERROR(IF(Loan_Not_Paid*Values_Entered,Beginning_Balance,""), "")</f>
        <v/>
      </c>
      <c r="E43" s="17" t="str">
        <f>IFERROR(IF(Loan_Not_Paid*Values_Entered,Monthly_Payment,""), "")</f>
        <v/>
      </c>
      <c r="F43" s="17" t="str">
        <f>IFERROR(IF(Loan_Not_Paid*Values_Entered,Principal,""), "")</f>
        <v/>
      </c>
      <c r="G43" s="17" t="str">
        <f>IFERROR(IF(Loan_Not_Paid*Values_Entered,Interest,""), "")</f>
        <v/>
      </c>
      <c r="H43" s="17" t="str">
        <f>IFERROR(IF(Loan_Not_Paid*Values_Entered,Ending_Balance,""), "")</f>
        <v/>
      </c>
    </row>
    <row r="44" spans="2:8">
      <c r="B44" s="5" t="str">
        <f>IFERROR(IF(Loan_Not_Paid*Values_Entered,Payment_Number,""), "")</f>
        <v/>
      </c>
      <c r="C44" s="16" t="str">
        <f>IFERROR(IF(Loan_Not_Paid*Values_Entered,Payment_Date,""), "")</f>
        <v/>
      </c>
      <c r="D44" s="17" t="str">
        <f>IFERROR(IF(Loan_Not_Paid*Values_Entered,Beginning_Balance,""), "")</f>
        <v/>
      </c>
      <c r="E44" s="17" t="str">
        <f>IFERROR(IF(Loan_Not_Paid*Values_Entered,Monthly_Payment,""), "")</f>
        <v/>
      </c>
      <c r="F44" s="17" t="str">
        <f>IFERROR(IF(Loan_Not_Paid*Values_Entered,Principal,""), "")</f>
        <v/>
      </c>
      <c r="G44" s="17" t="str">
        <f>IFERROR(IF(Loan_Not_Paid*Values_Entered,Interest,""), "")</f>
        <v/>
      </c>
      <c r="H44" s="17" t="str">
        <f>IFERROR(IF(Loan_Not_Paid*Values_Entered,Ending_Balance,""), "")</f>
        <v/>
      </c>
    </row>
    <row r="45" spans="2:8">
      <c r="B45" s="5" t="str">
        <f>IFERROR(IF(Loan_Not_Paid*Values_Entered,Payment_Number,""), "")</f>
        <v/>
      </c>
      <c r="C45" s="16" t="str">
        <f>IFERROR(IF(Loan_Not_Paid*Values_Entered,Payment_Date,""), "")</f>
        <v/>
      </c>
      <c r="D45" s="17" t="str">
        <f>IFERROR(IF(Loan_Not_Paid*Values_Entered,Beginning_Balance,""), "")</f>
        <v/>
      </c>
      <c r="E45" s="17" t="str">
        <f>IFERROR(IF(Loan_Not_Paid*Values_Entered,Monthly_Payment,""), "")</f>
        <v/>
      </c>
      <c r="F45" s="17" t="str">
        <f>IFERROR(IF(Loan_Not_Paid*Values_Entered,Principal,""), "")</f>
        <v/>
      </c>
      <c r="G45" s="17" t="str">
        <f>IFERROR(IF(Loan_Not_Paid*Values_Entered,Interest,""), "")</f>
        <v/>
      </c>
      <c r="H45" s="17" t="str">
        <f>IFERROR(IF(Loan_Not_Paid*Values_Entered,Ending_Balance,""), "")</f>
        <v/>
      </c>
    </row>
    <row r="46" spans="2:8">
      <c r="B46" s="5" t="str">
        <f>IFERROR(IF(Loan_Not_Paid*Values_Entered,Payment_Number,""), "")</f>
        <v/>
      </c>
      <c r="C46" s="16" t="str">
        <f>IFERROR(IF(Loan_Not_Paid*Values_Entered,Payment_Date,""), "")</f>
        <v/>
      </c>
      <c r="D46" s="17" t="str">
        <f>IFERROR(IF(Loan_Not_Paid*Values_Entered,Beginning_Balance,""), "")</f>
        <v/>
      </c>
      <c r="E46" s="17" t="str">
        <f>IFERROR(IF(Loan_Not_Paid*Values_Entered,Monthly_Payment,""), "")</f>
        <v/>
      </c>
      <c r="F46" s="17" t="str">
        <f>IFERROR(IF(Loan_Not_Paid*Values_Entered,Principal,""), "")</f>
        <v/>
      </c>
      <c r="G46" s="17" t="str">
        <f>IFERROR(IF(Loan_Not_Paid*Values_Entered,Interest,""), "")</f>
        <v/>
      </c>
      <c r="H46" s="17" t="str">
        <f>IFERROR(IF(Loan_Not_Paid*Values_Entered,Ending_Balance,""), "")</f>
        <v/>
      </c>
    </row>
    <row r="47" spans="2:8">
      <c r="B47" s="5" t="str">
        <f>IFERROR(IF(Loan_Not_Paid*Values_Entered,Payment_Number,""), "")</f>
        <v/>
      </c>
      <c r="C47" s="16" t="str">
        <f>IFERROR(IF(Loan_Not_Paid*Values_Entered,Payment_Date,""), "")</f>
        <v/>
      </c>
      <c r="D47" s="17" t="str">
        <f>IFERROR(IF(Loan_Not_Paid*Values_Entered,Beginning_Balance,""), "")</f>
        <v/>
      </c>
      <c r="E47" s="17" t="str">
        <f>IFERROR(IF(Loan_Not_Paid*Values_Entered,Monthly_Payment,""), "")</f>
        <v/>
      </c>
      <c r="F47" s="17" t="str">
        <f>IFERROR(IF(Loan_Not_Paid*Values_Entered,Principal,""), "")</f>
        <v/>
      </c>
      <c r="G47" s="17" t="str">
        <f>IFERROR(IF(Loan_Not_Paid*Values_Entered,Interest,""), "")</f>
        <v/>
      </c>
      <c r="H47" s="17" t="str">
        <f>IFERROR(IF(Loan_Not_Paid*Values_Entered,Ending_Balance,""), "")</f>
        <v/>
      </c>
    </row>
    <row r="48" spans="2:8">
      <c r="B48" s="5" t="str">
        <f>IFERROR(IF(Loan_Not_Paid*Values_Entered,Payment_Number,""), "")</f>
        <v/>
      </c>
      <c r="C48" s="16" t="str">
        <f>IFERROR(IF(Loan_Not_Paid*Values_Entered,Payment_Date,""), "")</f>
        <v/>
      </c>
      <c r="D48" s="17" t="str">
        <f>IFERROR(IF(Loan_Not_Paid*Values_Entered,Beginning_Balance,""), "")</f>
        <v/>
      </c>
      <c r="E48" s="17" t="str">
        <f>IFERROR(IF(Loan_Not_Paid*Values_Entered,Monthly_Payment,""), "")</f>
        <v/>
      </c>
      <c r="F48" s="17" t="str">
        <f>IFERROR(IF(Loan_Not_Paid*Values_Entered,Principal,""), "")</f>
        <v/>
      </c>
      <c r="G48" s="17" t="str">
        <f>IFERROR(IF(Loan_Not_Paid*Values_Entered,Interest,""), "")</f>
        <v/>
      </c>
      <c r="H48" s="17" t="str">
        <f>IFERROR(IF(Loan_Not_Paid*Values_Entered,Ending_Balance,""), "")</f>
        <v/>
      </c>
    </row>
    <row r="49" spans="2:8">
      <c r="B49" s="5" t="str">
        <f>IFERROR(IF(Loan_Not_Paid*Values_Entered,Payment_Number,""), "")</f>
        <v/>
      </c>
      <c r="C49" s="16" t="str">
        <f>IFERROR(IF(Loan_Not_Paid*Values_Entered,Payment_Date,""), "")</f>
        <v/>
      </c>
      <c r="D49" s="17" t="str">
        <f>IFERROR(IF(Loan_Not_Paid*Values_Entered,Beginning_Balance,""), "")</f>
        <v/>
      </c>
      <c r="E49" s="17" t="str">
        <f>IFERROR(IF(Loan_Not_Paid*Values_Entered,Monthly_Payment,""), "")</f>
        <v/>
      </c>
      <c r="F49" s="17" t="str">
        <f>IFERROR(IF(Loan_Not_Paid*Values_Entered,Principal,""), "")</f>
        <v/>
      </c>
      <c r="G49" s="17" t="str">
        <f>IFERROR(IF(Loan_Not_Paid*Values_Entered,Interest,""), "")</f>
        <v/>
      </c>
      <c r="H49" s="17" t="str">
        <f>IFERROR(IF(Loan_Not_Paid*Values_Entered,Ending_Balance,""), "")</f>
        <v/>
      </c>
    </row>
    <row r="50" spans="2:8">
      <c r="B50" s="5" t="str">
        <f>IFERROR(IF(Loan_Not_Paid*Values_Entered,Payment_Number,""), "")</f>
        <v/>
      </c>
      <c r="C50" s="16" t="str">
        <f>IFERROR(IF(Loan_Not_Paid*Values_Entered,Payment_Date,""), "")</f>
        <v/>
      </c>
      <c r="D50" s="17" t="str">
        <f>IFERROR(IF(Loan_Not_Paid*Values_Entered,Beginning_Balance,""), "")</f>
        <v/>
      </c>
      <c r="E50" s="17" t="str">
        <f>IFERROR(IF(Loan_Not_Paid*Values_Entered,Monthly_Payment,""), "")</f>
        <v/>
      </c>
      <c r="F50" s="17" t="str">
        <f>IFERROR(IF(Loan_Not_Paid*Values_Entered,Principal,""), "")</f>
        <v/>
      </c>
      <c r="G50" s="17" t="str">
        <f>IFERROR(IF(Loan_Not_Paid*Values_Entered,Interest,""), "")</f>
        <v/>
      </c>
      <c r="H50" s="17" t="str">
        <f>IFERROR(IF(Loan_Not_Paid*Values_Entered,Ending_Balance,""), "")</f>
        <v/>
      </c>
    </row>
    <row r="51" spans="2:8">
      <c r="B51" s="5" t="str">
        <f>IFERROR(IF(Loan_Not_Paid*Values_Entered,Payment_Number,""), "")</f>
        <v/>
      </c>
      <c r="C51" s="16" t="str">
        <f>IFERROR(IF(Loan_Not_Paid*Values_Entered,Payment_Date,""), "")</f>
        <v/>
      </c>
      <c r="D51" s="17" t="str">
        <f>IFERROR(IF(Loan_Not_Paid*Values_Entered,Beginning_Balance,""), "")</f>
        <v/>
      </c>
      <c r="E51" s="17" t="str">
        <f>IFERROR(IF(Loan_Not_Paid*Values_Entered,Monthly_Payment,""), "")</f>
        <v/>
      </c>
      <c r="F51" s="17" t="str">
        <f>IFERROR(IF(Loan_Not_Paid*Values_Entered,Principal,""), "")</f>
        <v/>
      </c>
      <c r="G51" s="17" t="str">
        <f>IFERROR(IF(Loan_Not_Paid*Values_Entered,Interest,""), "")</f>
        <v/>
      </c>
      <c r="H51" s="17" t="str">
        <f>IFERROR(IF(Loan_Not_Paid*Values_Entered,Ending_Balance,""), "")</f>
        <v/>
      </c>
    </row>
    <row r="52" spans="2:8">
      <c r="B52" s="5" t="str">
        <f>IFERROR(IF(Loan_Not_Paid*Values_Entered,Payment_Number,""), "")</f>
        <v/>
      </c>
      <c r="C52" s="16" t="str">
        <f>IFERROR(IF(Loan_Not_Paid*Values_Entered,Payment_Date,""), "")</f>
        <v/>
      </c>
      <c r="D52" s="17" t="str">
        <f>IFERROR(IF(Loan_Not_Paid*Values_Entered,Beginning_Balance,""), "")</f>
        <v/>
      </c>
      <c r="E52" s="17" t="str">
        <f>IFERROR(IF(Loan_Not_Paid*Values_Entered,Monthly_Payment,""), "")</f>
        <v/>
      </c>
      <c r="F52" s="17" t="str">
        <f>IFERROR(IF(Loan_Not_Paid*Values_Entered,Principal,""), "")</f>
        <v/>
      </c>
      <c r="G52" s="17" t="str">
        <f>IFERROR(IF(Loan_Not_Paid*Values_Entered,Interest,""), "")</f>
        <v/>
      </c>
      <c r="H52" s="17" t="str">
        <f>IFERROR(IF(Loan_Not_Paid*Values_Entered,Ending_Balance,""), "")</f>
        <v/>
      </c>
    </row>
    <row r="53" spans="2:8">
      <c r="B53" s="5" t="str">
        <f>IFERROR(IF(Loan_Not_Paid*Values_Entered,Payment_Number,""), "")</f>
        <v/>
      </c>
      <c r="C53" s="16" t="str">
        <f>IFERROR(IF(Loan_Not_Paid*Values_Entered,Payment_Date,""), "")</f>
        <v/>
      </c>
      <c r="D53" s="17" t="str">
        <f>IFERROR(IF(Loan_Not_Paid*Values_Entered,Beginning_Balance,""), "")</f>
        <v/>
      </c>
      <c r="E53" s="17" t="str">
        <f>IFERROR(IF(Loan_Not_Paid*Values_Entered,Monthly_Payment,""), "")</f>
        <v/>
      </c>
      <c r="F53" s="17" t="str">
        <f>IFERROR(IF(Loan_Not_Paid*Values_Entered,Principal,""), "")</f>
        <v/>
      </c>
      <c r="G53" s="17" t="str">
        <f>IFERROR(IF(Loan_Not_Paid*Values_Entered,Interest,""), "")</f>
        <v/>
      </c>
      <c r="H53" s="17" t="str">
        <f>IFERROR(IF(Loan_Not_Paid*Values_Entered,Ending_Balance,""), "")</f>
        <v/>
      </c>
    </row>
    <row r="54" spans="2:8">
      <c r="B54" s="5" t="str">
        <f>IFERROR(IF(Loan_Not_Paid*Values_Entered,Payment_Number,""), "")</f>
        <v/>
      </c>
      <c r="C54" s="16" t="str">
        <f>IFERROR(IF(Loan_Not_Paid*Values_Entered,Payment_Date,""), "")</f>
        <v/>
      </c>
      <c r="D54" s="17" t="str">
        <f>IFERROR(IF(Loan_Not_Paid*Values_Entered,Beginning_Balance,""), "")</f>
        <v/>
      </c>
      <c r="E54" s="17" t="str">
        <f>IFERROR(IF(Loan_Not_Paid*Values_Entered,Monthly_Payment,""), "")</f>
        <v/>
      </c>
      <c r="F54" s="17" t="str">
        <f>IFERROR(IF(Loan_Not_Paid*Values_Entered,Principal,""), "")</f>
        <v/>
      </c>
      <c r="G54" s="17" t="str">
        <f>IFERROR(IF(Loan_Not_Paid*Values_Entered,Interest,""), "")</f>
        <v/>
      </c>
      <c r="H54" s="17" t="str">
        <f>IFERROR(IF(Loan_Not_Paid*Values_Entered,Ending_Balance,""), "")</f>
        <v/>
      </c>
    </row>
    <row r="55" spans="2:8">
      <c r="B55" s="5" t="str">
        <f>IFERROR(IF(Loan_Not_Paid*Values_Entered,Payment_Number,""), "")</f>
        <v/>
      </c>
      <c r="C55" s="16" t="str">
        <f>IFERROR(IF(Loan_Not_Paid*Values_Entered,Payment_Date,""), "")</f>
        <v/>
      </c>
      <c r="D55" s="17" t="str">
        <f>IFERROR(IF(Loan_Not_Paid*Values_Entered,Beginning_Balance,""), "")</f>
        <v/>
      </c>
      <c r="E55" s="17" t="str">
        <f>IFERROR(IF(Loan_Not_Paid*Values_Entered,Monthly_Payment,""), "")</f>
        <v/>
      </c>
      <c r="F55" s="17" t="str">
        <f>IFERROR(IF(Loan_Not_Paid*Values_Entered,Principal,""), "")</f>
        <v/>
      </c>
      <c r="G55" s="17" t="str">
        <f>IFERROR(IF(Loan_Not_Paid*Values_Entered,Interest,""), "")</f>
        <v/>
      </c>
      <c r="H55" s="17" t="str">
        <f>IFERROR(IF(Loan_Not_Paid*Values_Entered,Ending_Balance,""), "")</f>
        <v/>
      </c>
    </row>
    <row r="56" spans="2:8">
      <c r="B56" s="5" t="str">
        <f>IFERROR(IF(Loan_Not_Paid*Values_Entered,Payment_Number,""), "")</f>
        <v/>
      </c>
      <c r="C56" s="16" t="str">
        <f>IFERROR(IF(Loan_Not_Paid*Values_Entered,Payment_Date,""), "")</f>
        <v/>
      </c>
      <c r="D56" s="17" t="str">
        <f>IFERROR(IF(Loan_Not_Paid*Values_Entered,Beginning_Balance,""), "")</f>
        <v/>
      </c>
      <c r="E56" s="17" t="str">
        <f>IFERROR(IF(Loan_Not_Paid*Values_Entered,Monthly_Payment,""), "")</f>
        <v/>
      </c>
      <c r="F56" s="17" t="str">
        <f>IFERROR(IF(Loan_Not_Paid*Values_Entered,Principal,""), "")</f>
        <v/>
      </c>
      <c r="G56" s="17" t="str">
        <f>IFERROR(IF(Loan_Not_Paid*Values_Entered,Interest,""), "")</f>
        <v/>
      </c>
      <c r="H56" s="17" t="str">
        <f>IFERROR(IF(Loan_Not_Paid*Values_Entered,Ending_Balance,""), "")</f>
        <v/>
      </c>
    </row>
    <row r="57" spans="2:8">
      <c r="B57" s="5" t="str">
        <f>IFERROR(IF(Loan_Not_Paid*Values_Entered,Payment_Number,""), "")</f>
        <v/>
      </c>
      <c r="C57" s="16" t="str">
        <f>IFERROR(IF(Loan_Not_Paid*Values_Entered,Payment_Date,""), "")</f>
        <v/>
      </c>
      <c r="D57" s="17" t="str">
        <f>IFERROR(IF(Loan_Not_Paid*Values_Entered,Beginning_Balance,""), "")</f>
        <v/>
      </c>
      <c r="E57" s="17" t="str">
        <f>IFERROR(IF(Loan_Not_Paid*Values_Entered,Monthly_Payment,""), "")</f>
        <v/>
      </c>
      <c r="F57" s="17" t="str">
        <f>IFERROR(IF(Loan_Not_Paid*Values_Entered,Principal,""), "")</f>
        <v/>
      </c>
      <c r="G57" s="17" t="str">
        <f>IFERROR(IF(Loan_Not_Paid*Values_Entered,Interest,""), "")</f>
        <v/>
      </c>
      <c r="H57" s="17" t="str">
        <f>IFERROR(IF(Loan_Not_Paid*Values_Entered,Ending_Balance,""), "")</f>
        <v/>
      </c>
    </row>
    <row r="58" spans="2:8">
      <c r="B58" s="5" t="str">
        <f>IFERROR(IF(Loan_Not_Paid*Values_Entered,Payment_Number,""), "")</f>
        <v/>
      </c>
      <c r="C58" s="16" t="str">
        <f>IFERROR(IF(Loan_Not_Paid*Values_Entered,Payment_Date,""), "")</f>
        <v/>
      </c>
      <c r="D58" s="17" t="str">
        <f>IFERROR(IF(Loan_Not_Paid*Values_Entered,Beginning_Balance,""), "")</f>
        <v/>
      </c>
      <c r="E58" s="17" t="str">
        <f>IFERROR(IF(Loan_Not_Paid*Values_Entered,Monthly_Payment,""), "")</f>
        <v/>
      </c>
      <c r="F58" s="17" t="str">
        <f>IFERROR(IF(Loan_Not_Paid*Values_Entered,Principal,""), "")</f>
        <v/>
      </c>
      <c r="G58" s="17" t="str">
        <f>IFERROR(IF(Loan_Not_Paid*Values_Entered,Interest,""), "")</f>
        <v/>
      </c>
      <c r="H58" s="17" t="str">
        <f>IFERROR(IF(Loan_Not_Paid*Values_Entered,Ending_Balance,""), "")</f>
        <v/>
      </c>
    </row>
    <row r="59" spans="2:8">
      <c r="B59" s="5" t="str">
        <f>IFERROR(IF(Loan_Not_Paid*Values_Entered,Payment_Number,""), "")</f>
        <v/>
      </c>
      <c r="C59" s="16" t="str">
        <f>IFERROR(IF(Loan_Not_Paid*Values_Entered,Payment_Date,""), "")</f>
        <v/>
      </c>
      <c r="D59" s="17" t="str">
        <f>IFERROR(IF(Loan_Not_Paid*Values_Entered,Beginning_Balance,""), "")</f>
        <v/>
      </c>
      <c r="E59" s="17" t="str">
        <f>IFERROR(IF(Loan_Not_Paid*Values_Entered,Monthly_Payment,""), "")</f>
        <v/>
      </c>
      <c r="F59" s="17" t="str">
        <f>IFERROR(IF(Loan_Not_Paid*Values_Entered,Principal,""), "")</f>
        <v/>
      </c>
      <c r="G59" s="17" t="str">
        <f>IFERROR(IF(Loan_Not_Paid*Values_Entered,Interest,""), "")</f>
        <v/>
      </c>
      <c r="H59" s="17" t="str">
        <f>IFERROR(IF(Loan_Not_Paid*Values_Entered,Ending_Balance,""), "")</f>
        <v/>
      </c>
    </row>
    <row r="60" spans="2:8">
      <c r="B60" s="5" t="str">
        <f>IFERROR(IF(Loan_Not_Paid*Values_Entered,Payment_Number,""), "")</f>
        <v/>
      </c>
      <c r="C60" s="16" t="str">
        <f>IFERROR(IF(Loan_Not_Paid*Values_Entered,Payment_Date,""), "")</f>
        <v/>
      </c>
      <c r="D60" s="17" t="str">
        <f>IFERROR(IF(Loan_Not_Paid*Values_Entered,Beginning_Balance,""), "")</f>
        <v/>
      </c>
      <c r="E60" s="17" t="str">
        <f>IFERROR(IF(Loan_Not_Paid*Values_Entered,Monthly_Payment,""), "")</f>
        <v/>
      </c>
      <c r="F60" s="17" t="str">
        <f>IFERROR(IF(Loan_Not_Paid*Values_Entered,Principal,""), "")</f>
        <v/>
      </c>
      <c r="G60" s="17" t="str">
        <f>IFERROR(IF(Loan_Not_Paid*Values_Entered,Interest,""), "")</f>
        <v/>
      </c>
      <c r="H60" s="17" t="str">
        <f>IFERROR(IF(Loan_Not_Paid*Values_Entered,Ending_Balance,""), "")</f>
        <v/>
      </c>
    </row>
    <row r="61" spans="2:8">
      <c r="B61" s="5" t="str">
        <f>IFERROR(IF(Loan_Not_Paid*Values_Entered,Payment_Number,""), "")</f>
        <v/>
      </c>
      <c r="C61" s="16" t="str">
        <f>IFERROR(IF(Loan_Not_Paid*Values_Entered,Payment_Date,""), "")</f>
        <v/>
      </c>
      <c r="D61" s="17" t="str">
        <f>IFERROR(IF(Loan_Not_Paid*Values_Entered,Beginning_Balance,""), "")</f>
        <v/>
      </c>
      <c r="E61" s="17" t="str">
        <f>IFERROR(IF(Loan_Not_Paid*Values_Entered,Monthly_Payment,""), "")</f>
        <v/>
      </c>
      <c r="F61" s="17" t="str">
        <f>IFERROR(IF(Loan_Not_Paid*Values_Entered,Principal,""), "")</f>
        <v/>
      </c>
      <c r="G61" s="17" t="str">
        <f>IFERROR(IF(Loan_Not_Paid*Values_Entered,Interest,""), "")</f>
        <v/>
      </c>
      <c r="H61" s="17" t="str">
        <f>IFERROR(IF(Loan_Not_Paid*Values_Entered,Ending_Balance,""), "")</f>
        <v/>
      </c>
    </row>
    <row r="62" spans="2:8">
      <c r="B62" s="5" t="str">
        <f>IFERROR(IF(Loan_Not_Paid*Values_Entered,Payment_Number,""), "")</f>
        <v/>
      </c>
      <c r="C62" s="16" t="str">
        <f>IFERROR(IF(Loan_Not_Paid*Values_Entered,Payment_Date,""), "")</f>
        <v/>
      </c>
      <c r="D62" s="17" t="str">
        <f>IFERROR(IF(Loan_Not_Paid*Values_Entered,Beginning_Balance,""), "")</f>
        <v/>
      </c>
      <c r="E62" s="17" t="str">
        <f>IFERROR(IF(Loan_Not_Paid*Values_Entered,Monthly_Payment,""), "")</f>
        <v/>
      </c>
      <c r="F62" s="17" t="str">
        <f>IFERROR(IF(Loan_Not_Paid*Values_Entered,Principal,""), "")</f>
        <v/>
      </c>
      <c r="G62" s="17" t="str">
        <f>IFERROR(IF(Loan_Not_Paid*Values_Entered,Interest,""), "")</f>
        <v/>
      </c>
      <c r="H62" s="17" t="str">
        <f>IFERROR(IF(Loan_Not_Paid*Values_Entered,Ending_Balance,""), "")</f>
        <v/>
      </c>
    </row>
    <row r="63" spans="2:8">
      <c r="B63" s="5" t="str">
        <f>IFERROR(IF(Loan_Not_Paid*Values_Entered,Payment_Number,""), "")</f>
        <v/>
      </c>
      <c r="C63" s="16" t="str">
        <f>IFERROR(IF(Loan_Not_Paid*Values_Entered,Payment_Date,""), "")</f>
        <v/>
      </c>
      <c r="D63" s="17" t="str">
        <f>IFERROR(IF(Loan_Not_Paid*Values_Entered,Beginning_Balance,""), "")</f>
        <v/>
      </c>
      <c r="E63" s="17" t="str">
        <f>IFERROR(IF(Loan_Not_Paid*Values_Entered,Monthly_Payment,""), "")</f>
        <v/>
      </c>
      <c r="F63" s="17" t="str">
        <f>IFERROR(IF(Loan_Not_Paid*Values_Entered,Principal,""), "")</f>
        <v/>
      </c>
      <c r="G63" s="17" t="str">
        <f>IFERROR(IF(Loan_Not_Paid*Values_Entered,Interest,""), "")</f>
        <v/>
      </c>
      <c r="H63" s="17" t="str">
        <f>IFERROR(IF(Loan_Not_Paid*Values_Entered,Ending_Balance,""), "")</f>
        <v/>
      </c>
    </row>
    <row r="64" spans="2:8">
      <c r="B64" s="5" t="str">
        <f>IFERROR(IF(Loan_Not_Paid*Values_Entered,Payment_Number,""), "")</f>
        <v/>
      </c>
      <c r="C64" s="16" t="str">
        <f>IFERROR(IF(Loan_Not_Paid*Values_Entered,Payment_Date,""), "")</f>
        <v/>
      </c>
      <c r="D64" s="17" t="str">
        <f>IFERROR(IF(Loan_Not_Paid*Values_Entered,Beginning_Balance,""), "")</f>
        <v/>
      </c>
      <c r="E64" s="17" t="str">
        <f>IFERROR(IF(Loan_Not_Paid*Values_Entered,Monthly_Payment,""), "")</f>
        <v/>
      </c>
      <c r="F64" s="17" t="str">
        <f>IFERROR(IF(Loan_Not_Paid*Values_Entered,Principal,""), "")</f>
        <v/>
      </c>
      <c r="G64" s="17" t="str">
        <f>IFERROR(IF(Loan_Not_Paid*Values_Entered,Interest,""), "")</f>
        <v/>
      </c>
      <c r="H64" s="17" t="str">
        <f>IFERROR(IF(Loan_Not_Paid*Values_Entered,Ending_Balance,""), "")</f>
        <v/>
      </c>
    </row>
    <row r="65" spans="2:8">
      <c r="B65" s="5" t="str">
        <f>IFERROR(IF(Loan_Not_Paid*Values_Entered,Payment_Number,""), "")</f>
        <v/>
      </c>
      <c r="C65" s="16" t="str">
        <f>IFERROR(IF(Loan_Not_Paid*Values_Entered,Payment_Date,""), "")</f>
        <v/>
      </c>
      <c r="D65" s="17" t="str">
        <f>IFERROR(IF(Loan_Not_Paid*Values_Entered,Beginning_Balance,""), "")</f>
        <v/>
      </c>
      <c r="E65" s="17" t="str">
        <f>IFERROR(IF(Loan_Not_Paid*Values_Entered,Monthly_Payment,""), "")</f>
        <v/>
      </c>
      <c r="F65" s="17" t="str">
        <f>IFERROR(IF(Loan_Not_Paid*Values_Entered,Principal,""), "")</f>
        <v/>
      </c>
      <c r="G65" s="17" t="str">
        <f>IFERROR(IF(Loan_Not_Paid*Values_Entered,Interest,""), "")</f>
        <v/>
      </c>
      <c r="H65" s="17" t="str">
        <f>IFERROR(IF(Loan_Not_Paid*Values_Entered,Ending_Balance,""), "")</f>
        <v/>
      </c>
    </row>
    <row r="66" spans="2:8">
      <c r="B66" s="5" t="str">
        <f>IFERROR(IF(Loan_Not_Paid*Values_Entered,Payment_Number,""), "")</f>
        <v/>
      </c>
      <c r="C66" s="16" t="str">
        <f>IFERROR(IF(Loan_Not_Paid*Values_Entered,Payment_Date,""), "")</f>
        <v/>
      </c>
      <c r="D66" s="17" t="str">
        <f>IFERROR(IF(Loan_Not_Paid*Values_Entered,Beginning_Balance,""), "")</f>
        <v/>
      </c>
      <c r="E66" s="17" t="str">
        <f>IFERROR(IF(Loan_Not_Paid*Values_Entered,Monthly_Payment,""), "")</f>
        <v/>
      </c>
      <c r="F66" s="17" t="str">
        <f>IFERROR(IF(Loan_Not_Paid*Values_Entered,Principal,""), "")</f>
        <v/>
      </c>
      <c r="G66" s="17" t="str">
        <f>IFERROR(IF(Loan_Not_Paid*Values_Entered,Interest,""), "")</f>
        <v/>
      </c>
      <c r="H66" s="17" t="str">
        <f>IFERROR(IF(Loan_Not_Paid*Values_Entered,Ending_Balance,""), "")</f>
        <v/>
      </c>
    </row>
    <row r="67" spans="2:8">
      <c r="B67" s="5" t="str">
        <f>IFERROR(IF(Loan_Not_Paid*Values_Entered,Payment_Number,""), "")</f>
        <v/>
      </c>
      <c r="C67" s="16" t="str">
        <f>IFERROR(IF(Loan_Not_Paid*Values_Entered,Payment_Date,""), "")</f>
        <v/>
      </c>
      <c r="D67" s="17" t="str">
        <f>IFERROR(IF(Loan_Not_Paid*Values_Entered,Beginning_Balance,""), "")</f>
        <v/>
      </c>
      <c r="E67" s="17" t="str">
        <f>IFERROR(IF(Loan_Not_Paid*Values_Entered,Monthly_Payment,""), "")</f>
        <v/>
      </c>
      <c r="F67" s="17" t="str">
        <f>IFERROR(IF(Loan_Not_Paid*Values_Entered,Principal,""), "")</f>
        <v/>
      </c>
      <c r="G67" s="17" t="str">
        <f>IFERROR(IF(Loan_Not_Paid*Values_Entered,Interest,""), "")</f>
        <v/>
      </c>
      <c r="H67" s="17" t="str">
        <f>IFERROR(IF(Loan_Not_Paid*Values_Entered,Ending_Balance,""), "")</f>
        <v/>
      </c>
    </row>
    <row r="68" spans="2:8">
      <c r="B68" s="5" t="str">
        <f>IFERROR(IF(Loan_Not_Paid*Values_Entered,Payment_Number,""), "")</f>
        <v/>
      </c>
      <c r="C68" s="16" t="str">
        <f>IFERROR(IF(Loan_Not_Paid*Values_Entered,Payment_Date,""), "")</f>
        <v/>
      </c>
      <c r="D68" s="17" t="str">
        <f>IFERROR(IF(Loan_Not_Paid*Values_Entered,Beginning_Balance,""), "")</f>
        <v/>
      </c>
      <c r="E68" s="17" t="str">
        <f>IFERROR(IF(Loan_Not_Paid*Values_Entered,Monthly_Payment,""), "")</f>
        <v/>
      </c>
      <c r="F68" s="17" t="str">
        <f>IFERROR(IF(Loan_Not_Paid*Values_Entered,Principal,""), "")</f>
        <v/>
      </c>
      <c r="G68" s="17" t="str">
        <f>IFERROR(IF(Loan_Not_Paid*Values_Entered,Interest,""), "")</f>
        <v/>
      </c>
      <c r="H68" s="17" t="str">
        <f>IFERROR(IF(Loan_Not_Paid*Values_Entered,Ending_Balance,""), "")</f>
        <v/>
      </c>
    </row>
    <row r="69" spans="2:8">
      <c r="B69" s="5" t="str">
        <f>IFERROR(IF(Loan_Not_Paid*Values_Entered,Payment_Number,""), "")</f>
        <v/>
      </c>
      <c r="C69" s="16" t="str">
        <f>IFERROR(IF(Loan_Not_Paid*Values_Entered,Payment_Date,""), "")</f>
        <v/>
      </c>
      <c r="D69" s="17" t="str">
        <f>IFERROR(IF(Loan_Not_Paid*Values_Entered,Beginning_Balance,""), "")</f>
        <v/>
      </c>
      <c r="E69" s="17" t="str">
        <f>IFERROR(IF(Loan_Not_Paid*Values_Entered,Monthly_Payment,""), "")</f>
        <v/>
      </c>
      <c r="F69" s="17" t="str">
        <f>IFERROR(IF(Loan_Not_Paid*Values_Entered,Principal,""), "")</f>
        <v/>
      </c>
      <c r="G69" s="17" t="str">
        <f>IFERROR(IF(Loan_Not_Paid*Values_Entered,Interest,""), "")</f>
        <v/>
      </c>
      <c r="H69" s="17" t="str">
        <f>IFERROR(IF(Loan_Not_Paid*Values_Entered,Ending_Balance,""), "")</f>
        <v/>
      </c>
    </row>
    <row r="70" spans="2:8">
      <c r="B70" s="5" t="str">
        <f>IFERROR(IF(Loan_Not_Paid*Values_Entered,Payment_Number,""), "")</f>
        <v/>
      </c>
      <c r="C70" s="16" t="str">
        <f>IFERROR(IF(Loan_Not_Paid*Values_Entered,Payment_Date,""), "")</f>
        <v/>
      </c>
      <c r="D70" s="17" t="str">
        <f>IFERROR(IF(Loan_Not_Paid*Values_Entered,Beginning_Balance,""), "")</f>
        <v/>
      </c>
      <c r="E70" s="17" t="str">
        <f>IFERROR(IF(Loan_Not_Paid*Values_Entered,Monthly_Payment,""), "")</f>
        <v/>
      </c>
      <c r="F70" s="17" t="str">
        <f>IFERROR(IF(Loan_Not_Paid*Values_Entered,Principal,""), "")</f>
        <v/>
      </c>
      <c r="G70" s="17" t="str">
        <f>IFERROR(IF(Loan_Not_Paid*Values_Entered,Interest,""), "")</f>
        <v/>
      </c>
      <c r="H70" s="17" t="str">
        <f>IFERROR(IF(Loan_Not_Paid*Values_Entered,Ending_Balance,""), "")</f>
        <v/>
      </c>
    </row>
    <row r="71" spans="2:8">
      <c r="B71" s="5" t="str">
        <f>IFERROR(IF(Loan_Not_Paid*Values_Entered,Payment_Number,""), "")</f>
        <v/>
      </c>
      <c r="C71" s="16" t="str">
        <f>IFERROR(IF(Loan_Not_Paid*Values_Entered,Payment_Date,""), "")</f>
        <v/>
      </c>
      <c r="D71" s="17" t="str">
        <f>IFERROR(IF(Loan_Not_Paid*Values_Entered,Beginning_Balance,""), "")</f>
        <v/>
      </c>
      <c r="E71" s="17" t="str">
        <f>IFERROR(IF(Loan_Not_Paid*Values_Entered,Monthly_Payment,""), "")</f>
        <v/>
      </c>
      <c r="F71" s="17" t="str">
        <f>IFERROR(IF(Loan_Not_Paid*Values_Entered,Principal,""), "")</f>
        <v/>
      </c>
      <c r="G71" s="17" t="str">
        <f>IFERROR(IF(Loan_Not_Paid*Values_Entered,Interest,""), "")</f>
        <v/>
      </c>
      <c r="H71" s="17" t="str">
        <f>IFERROR(IF(Loan_Not_Paid*Values_Entered,Ending_Balance,""), "")</f>
        <v/>
      </c>
    </row>
    <row r="72" spans="2:8">
      <c r="B72" s="5" t="str">
        <f>IFERROR(IF(Loan_Not_Paid*Values_Entered,Payment_Number,""), "")</f>
        <v/>
      </c>
      <c r="C72" s="16" t="str">
        <f>IFERROR(IF(Loan_Not_Paid*Values_Entered,Payment_Date,""), "")</f>
        <v/>
      </c>
      <c r="D72" s="17" t="str">
        <f>IFERROR(IF(Loan_Not_Paid*Values_Entered,Beginning_Balance,""), "")</f>
        <v/>
      </c>
      <c r="E72" s="17" t="str">
        <f>IFERROR(IF(Loan_Not_Paid*Values_Entered,Monthly_Payment,""), "")</f>
        <v/>
      </c>
      <c r="F72" s="17" t="str">
        <f>IFERROR(IF(Loan_Not_Paid*Values_Entered,Principal,""), "")</f>
        <v/>
      </c>
      <c r="G72" s="17" t="str">
        <f>IFERROR(IF(Loan_Not_Paid*Values_Entered,Interest,""), "")</f>
        <v/>
      </c>
      <c r="H72" s="17" t="str">
        <f>IFERROR(IF(Loan_Not_Paid*Values_Entered,Ending_Balance,""), "")</f>
        <v/>
      </c>
    </row>
    <row r="73" spans="2:8">
      <c r="B73" s="5" t="str">
        <f>IFERROR(IF(Loan_Not_Paid*Values_Entered,Payment_Number,""), "")</f>
        <v/>
      </c>
      <c r="C73" s="16" t="str">
        <f>IFERROR(IF(Loan_Not_Paid*Values_Entered,Payment_Date,""), "")</f>
        <v/>
      </c>
      <c r="D73" s="3" t="str">
        <f>IFERROR(IF(Loan_Not_Paid*Values_Entered,Beginning_Balance,""), "")</f>
        <v/>
      </c>
      <c r="E73" s="3" t="str">
        <f>IFERROR(IF(Loan_Not_Paid*Values_Entered,Monthly_Payment,""), "")</f>
        <v/>
      </c>
      <c r="F73" s="3" t="str">
        <f>IFERROR(IF(Loan_Not_Paid*Values_Entered,Principal,""), "")</f>
        <v/>
      </c>
      <c r="G73" s="3" t="str">
        <f>IFERROR(IF(Loan_Not_Paid*Values_Entered,Interest,""), "")</f>
        <v/>
      </c>
      <c r="H73" s="3" t="str">
        <f>IFERROR(IF(Loan_Not_Paid*Values_Entered,Ending_Balance,""), "")</f>
        <v/>
      </c>
    </row>
    <row r="74" spans="2:8">
      <c r="B74" s="5" t="str">
        <f>IFERROR(IF(Loan_Not_Paid*Values_Entered,Payment_Number,""), "")</f>
        <v/>
      </c>
      <c r="C74" s="16" t="str">
        <f>IFERROR(IF(Loan_Not_Paid*Values_Entered,Payment_Date,""), "")</f>
        <v/>
      </c>
      <c r="D74" s="3" t="str">
        <f>IFERROR(IF(Loan_Not_Paid*Values_Entered,Beginning_Balance,""), "")</f>
        <v/>
      </c>
      <c r="E74" s="3" t="str">
        <f>IFERROR(IF(Loan_Not_Paid*Values_Entered,Monthly_Payment,""), "")</f>
        <v/>
      </c>
      <c r="F74" s="3" t="str">
        <f>IFERROR(IF(Loan_Not_Paid*Values_Entered,Principal,""), "")</f>
        <v/>
      </c>
      <c r="G74" s="3" t="str">
        <f>IFERROR(IF(Loan_Not_Paid*Values_Entered,Interest,""), "")</f>
        <v/>
      </c>
      <c r="H74" s="3" t="str">
        <f>IFERROR(IF(Loan_Not_Paid*Values_Entered,Ending_Balance,""), "")</f>
        <v/>
      </c>
    </row>
    <row r="75" spans="2:8">
      <c r="B75" s="5" t="str">
        <f>IFERROR(IF(Loan_Not_Paid*Values_Entered,Payment_Number,""), "")</f>
        <v/>
      </c>
      <c r="C75" s="16" t="str">
        <f>IFERROR(IF(Loan_Not_Paid*Values_Entered,Payment_Date,""), "")</f>
        <v/>
      </c>
      <c r="D75" s="3" t="str">
        <f>IFERROR(IF(Loan_Not_Paid*Values_Entered,Beginning_Balance,""), "")</f>
        <v/>
      </c>
      <c r="E75" s="3" t="str">
        <f>IFERROR(IF(Loan_Not_Paid*Values_Entered,Monthly_Payment,""), "")</f>
        <v/>
      </c>
      <c r="F75" s="3" t="str">
        <f>IFERROR(IF(Loan_Not_Paid*Values_Entered,Principal,""), "")</f>
        <v/>
      </c>
      <c r="G75" s="3" t="str">
        <f>IFERROR(IF(Loan_Not_Paid*Values_Entered,Interest,""), "")</f>
        <v/>
      </c>
      <c r="H75" s="3" t="str">
        <f>IFERROR(IF(Loan_Not_Paid*Values_Entered,Ending_Balance,""), "")</f>
        <v/>
      </c>
    </row>
    <row r="76" spans="2:8">
      <c r="B76" s="5" t="str">
        <f>IFERROR(IF(Loan_Not_Paid*Values_Entered,Payment_Number,""), "")</f>
        <v/>
      </c>
      <c r="C76" s="16" t="str">
        <f>IFERROR(IF(Loan_Not_Paid*Values_Entered,Payment_Date,""), "")</f>
        <v/>
      </c>
      <c r="D76" s="3" t="str">
        <f>IFERROR(IF(Loan_Not_Paid*Values_Entered,Beginning_Balance,""), "")</f>
        <v/>
      </c>
      <c r="E76" s="3" t="str">
        <f>IFERROR(IF(Loan_Not_Paid*Values_Entered,Monthly_Payment,""), "")</f>
        <v/>
      </c>
      <c r="F76" s="3" t="str">
        <f>IFERROR(IF(Loan_Not_Paid*Values_Entered,Principal,""), "")</f>
        <v/>
      </c>
      <c r="G76" s="3" t="str">
        <f>IFERROR(IF(Loan_Not_Paid*Values_Entered,Interest,""), "")</f>
        <v/>
      </c>
      <c r="H76" s="3" t="str">
        <f>IFERROR(IF(Loan_Not_Paid*Values_Entered,Ending_Balance,""), "")</f>
        <v/>
      </c>
    </row>
    <row r="77" spans="2:8">
      <c r="B77" s="5" t="str">
        <f>IFERROR(IF(Loan_Not_Paid*Values_Entered,Payment_Number,""), "")</f>
        <v/>
      </c>
      <c r="C77" s="16" t="str">
        <f>IFERROR(IF(Loan_Not_Paid*Values_Entered,Payment_Date,""), "")</f>
        <v/>
      </c>
      <c r="D77" s="3" t="str">
        <f>IFERROR(IF(Loan_Not_Paid*Values_Entered,Beginning_Balance,""), "")</f>
        <v/>
      </c>
      <c r="E77" s="3" t="str">
        <f>IFERROR(IF(Loan_Not_Paid*Values_Entered,Monthly_Payment,""), "")</f>
        <v/>
      </c>
      <c r="F77" s="3" t="str">
        <f>IFERROR(IF(Loan_Not_Paid*Values_Entered,Principal,""), "")</f>
        <v/>
      </c>
      <c r="G77" s="3" t="str">
        <f>IFERROR(IF(Loan_Not_Paid*Values_Entered,Interest,""), "")</f>
        <v/>
      </c>
      <c r="H77" s="3" t="str">
        <f>IFERROR(IF(Loan_Not_Paid*Values_Entered,Ending_Balance,""), "")</f>
        <v/>
      </c>
    </row>
    <row r="78" spans="2:8">
      <c r="B78" s="5" t="str">
        <f>IFERROR(IF(Loan_Not_Paid*Values_Entered,Payment_Number,""), "")</f>
        <v/>
      </c>
      <c r="C78" s="16" t="str">
        <f>IFERROR(IF(Loan_Not_Paid*Values_Entered,Payment_Date,""), "")</f>
        <v/>
      </c>
      <c r="D78" s="3" t="str">
        <f>IFERROR(IF(Loan_Not_Paid*Values_Entered,Beginning_Balance,""), "")</f>
        <v/>
      </c>
      <c r="E78" s="3" t="str">
        <f>IFERROR(IF(Loan_Not_Paid*Values_Entered,Monthly_Payment,""), "")</f>
        <v/>
      </c>
      <c r="F78" s="3" t="str">
        <f>IFERROR(IF(Loan_Not_Paid*Values_Entered,Principal,""), "")</f>
        <v/>
      </c>
      <c r="G78" s="3" t="str">
        <f>IFERROR(IF(Loan_Not_Paid*Values_Entered,Interest,""), "")</f>
        <v/>
      </c>
      <c r="H78" s="3" t="str">
        <f>IFERROR(IF(Loan_Not_Paid*Values_Entered,Ending_Balance,""), "")</f>
        <v/>
      </c>
    </row>
    <row r="79" spans="2:8">
      <c r="B79" s="5" t="str">
        <f>IFERROR(IF(Loan_Not_Paid*Values_Entered,Payment_Number,""), "")</f>
        <v/>
      </c>
      <c r="C79" s="16" t="str">
        <f>IFERROR(IF(Loan_Not_Paid*Values_Entered,Payment_Date,""), "")</f>
        <v/>
      </c>
      <c r="D79" s="3" t="str">
        <f>IFERROR(IF(Loan_Not_Paid*Values_Entered,Beginning_Balance,""), "")</f>
        <v/>
      </c>
      <c r="E79" s="3" t="str">
        <f>IFERROR(IF(Loan_Not_Paid*Values_Entered,Monthly_Payment,""), "")</f>
        <v/>
      </c>
      <c r="F79" s="3" t="str">
        <f>IFERROR(IF(Loan_Not_Paid*Values_Entered,Principal,""), "")</f>
        <v/>
      </c>
      <c r="G79" s="3" t="str">
        <f>IFERROR(IF(Loan_Not_Paid*Values_Entered,Interest,""), "")</f>
        <v/>
      </c>
      <c r="H79" s="3" t="str">
        <f>IFERROR(IF(Loan_Not_Paid*Values_Entered,Ending_Balance,""), "")</f>
        <v/>
      </c>
    </row>
    <row r="80" spans="2:8">
      <c r="B80" s="5" t="str">
        <f>IFERROR(IF(Loan_Not_Paid*Values_Entered,Payment_Number,""), "")</f>
        <v/>
      </c>
      <c r="C80" s="16" t="str">
        <f>IFERROR(IF(Loan_Not_Paid*Values_Entered,Payment_Date,""), "")</f>
        <v/>
      </c>
      <c r="D80" s="3" t="str">
        <f>IFERROR(IF(Loan_Not_Paid*Values_Entered,Beginning_Balance,""), "")</f>
        <v/>
      </c>
      <c r="E80" s="3" t="str">
        <f>IFERROR(IF(Loan_Not_Paid*Values_Entered,Monthly_Payment,""), "")</f>
        <v/>
      </c>
      <c r="F80" s="3" t="str">
        <f>IFERROR(IF(Loan_Not_Paid*Values_Entered,Principal,""), "")</f>
        <v/>
      </c>
      <c r="G80" s="3" t="str">
        <f>IFERROR(IF(Loan_Not_Paid*Values_Entered,Interest,""), "")</f>
        <v/>
      </c>
      <c r="H80" s="3" t="str">
        <f>IFERROR(IF(Loan_Not_Paid*Values_Entered,Ending_Balance,""), "")</f>
        <v/>
      </c>
    </row>
    <row r="81" spans="2:8">
      <c r="B81" s="5" t="str">
        <f>IFERROR(IF(Loan_Not_Paid*Values_Entered,Payment_Number,""), "")</f>
        <v/>
      </c>
      <c r="C81" s="16" t="str">
        <f>IFERROR(IF(Loan_Not_Paid*Values_Entered,Payment_Date,""), "")</f>
        <v/>
      </c>
      <c r="D81" s="3" t="str">
        <f>IFERROR(IF(Loan_Not_Paid*Values_Entered,Beginning_Balance,""), "")</f>
        <v/>
      </c>
      <c r="E81" s="3" t="str">
        <f>IFERROR(IF(Loan_Not_Paid*Values_Entered,Monthly_Payment,""), "")</f>
        <v/>
      </c>
      <c r="F81" s="3" t="str">
        <f>IFERROR(IF(Loan_Not_Paid*Values_Entered,Principal,""), "")</f>
        <v/>
      </c>
      <c r="G81" s="3" t="str">
        <f>IFERROR(IF(Loan_Not_Paid*Values_Entered,Interest,""), "")</f>
        <v/>
      </c>
      <c r="H81" s="3" t="str">
        <f>IFERROR(IF(Loan_Not_Paid*Values_Entered,Ending_Balance,""), "")</f>
        <v/>
      </c>
    </row>
    <row r="82" spans="2:8">
      <c r="B82" s="5" t="str">
        <f>IFERROR(IF(Loan_Not_Paid*Values_Entered,Payment_Number,""), "")</f>
        <v/>
      </c>
      <c r="C82" s="16" t="str">
        <f>IFERROR(IF(Loan_Not_Paid*Values_Entered,Payment_Date,""), "")</f>
        <v/>
      </c>
      <c r="D82" s="3" t="str">
        <f>IFERROR(IF(Loan_Not_Paid*Values_Entered,Beginning_Balance,""), "")</f>
        <v/>
      </c>
      <c r="E82" s="3" t="str">
        <f>IFERROR(IF(Loan_Not_Paid*Values_Entered,Monthly_Payment,""), "")</f>
        <v/>
      </c>
      <c r="F82" s="3" t="str">
        <f>IFERROR(IF(Loan_Not_Paid*Values_Entered,Principal,""), "")</f>
        <v/>
      </c>
      <c r="G82" s="3" t="str">
        <f>IFERROR(IF(Loan_Not_Paid*Values_Entered,Interest,""), "")</f>
        <v/>
      </c>
      <c r="H82" s="3" t="str">
        <f>IFERROR(IF(Loan_Not_Paid*Values_Entered,Ending_Balance,""), "")</f>
        <v/>
      </c>
    </row>
    <row r="83" spans="2:8">
      <c r="B83" s="5" t="str">
        <f>IFERROR(IF(Loan_Not_Paid*Values_Entered,Payment_Number,""), "")</f>
        <v/>
      </c>
      <c r="C83" s="16" t="str">
        <f>IFERROR(IF(Loan_Not_Paid*Values_Entered,Payment_Date,""), "")</f>
        <v/>
      </c>
      <c r="D83" s="3" t="str">
        <f>IFERROR(IF(Loan_Not_Paid*Values_Entered,Beginning_Balance,""), "")</f>
        <v/>
      </c>
      <c r="E83" s="3" t="str">
        <f>IFERROR(IF(Loan_Not_Paid*Values_Entered,Monthly_Payment,""), "")</f>
        <v/>
      </c>
      <c r="F83" s="3" t="str">
        <f>IFERROR(IF(Loan_Not_Paid*Values_Entered,Principal,""), "")</f>
        <v/>
      </c>
      <c r="G83" s="3" t="str">
        <f>IFERROR(IF(Loan_Not_Paid*Values_Entered,Interest,""), "")</f>
        <v/>
      </c>
      <c r="H83" s="3" t="str">
        <f>IFERROR(IF(Loan_Not_Paid*Values_Entered,Ending_Balance,""), "")</f>
        <v/>
      </c>
    </row>
    <row r="84" spans="2:8">
      <c r="B84" s="5" t="str">
        <f>IFERROR(IF(Loan_Not_Paid*Values_Entered,Payment_Number,""), "")</f>
        <v/>
      </c>
      <c r="C84" s="16" t="str">
        <f>IFERROR(IF(Loan_Not_Paid*Values_Entered,Payment_Date,""), "")</f>
        <v/>
      </c>
      <c r="D84" s="3" t="str">
        <f>IFERROR(IF(Loan_Not_Paid*Values_Entered,Beginning_Balance,""), "")</f>
        <v/>
      </c>
      <c r="E84" s="3" t="str">
        <f>IFERROR(IF(Loan_Not_Paid*Values_Entered,Monthly_Payment,""), "")</f>
        <v/>
      </c>
      <c r="F84" s="3" t="str">
        <f>IFERROR(IF(Loan_Not_Paid*Values_Entered,Principal,""), "")</f>
        <v/>
      </c>
      <c r="G84" s="3" t="str">
        <f>IFERROR(IF(Loan_Not_Paid*Values_Entered,Interest,""), "")</f>
        <v/>
      </c>
      <c r="H84" s="3" t="str">
        <f>IFERROR(IF(Loan_Not_Paid*Values_Entered,Ending_Balance,""), "")</f>
        <v/>
      </c>
    </row>
    <row r="85" spans="2:8">
      <c r="B85" s="5" t="str">
        <f>IFERROR(IF(Loan_Not_Paid*Values_Entered,Payment_Number,""), "")</f>
        <v/>
      </c>
      <c r="C85" s="16" t="str">
        <f>IFERROR(IF(Loan_Not_Paid*Values_Entered,Payment_Date,""), "")</f>
        <v/>
      </c>
      <c r="D85" s="3" t="str">
        <f>IFERROR(IF(Loan_Not_Paid*Values_Entered,Beginning_Balance,""), "")</f>
        <v/>
      </c>
      <c r="E85" s="3" t="str">
        <f>IFERROR(IF(Loan_Not_Paid*Values_Entered,Monthly_Payment,""), "")</f>
        <v/>
      </c>
      <c r="F85" s="3" t="str">
        <f>IFERROR(IF(Loan_Not_Paid*Values_Entered,Principal,""), "")</f>
        <v/>
      </c>
      <c r="G85" s="3" t="str">
        <f>IFERROR(IF(Loan_Not_Paid*Values_Entered,Interest,""), "")</f>
        <v/>
      </c>
      <c r="H85" s="3" t="str">
        <f>IFERROR(IF(Loan_Not_Paid*Values_Entered,Ending_Balance,""), "")</f>
        <v/>
      </c>
    </row>
    <row r="86" spans="2:8">
      <c r="B86" s="5" t="str">
        <f>IFERROR(IF(Loan_Not_Paid*Values_Entered,Payment_Number,""), "")</f>
        <v/>
      </c>
      <c r="C86" s="16" t="str">
        <f>IFERROR(IF(Loan_Not_Paid*Values_Entered,Payment_Date,""), "")</f>
        <v/>
      </c>
      <c r="D86" s="3" t="str">
        <f>IFERROR(IF(Loan_Not_Paid*Values_Entered,Beginning_Balance,""), "")</f>
        <v/>
      </c>
      <c r="E86" s="3" t="str">
        <f>IFERROR(IF(Loan_Not_Paid*Values_Entered,Monthly_Payment,""), "")</f>
        <v/>
      </c>
      <c r="F86" s="3" t="str">
        <f>IFERROR(IF(Loan_Not_Paid*Values_Entered,Principal,""), "")</f>
        <v/>
      </c>
      <c r="G86" s="3" t="str">
        <f>IFERROR(IF(Loan_Not_Paid*Values_Entered,Interest,""), "")</f>
        <v/>
      </c>
      <c r="H86" s="3" t="str">
        <f>IFERROR(IF(Loan_Not_Paid*Values_Entered,Ending_Balance,""), "")</f>
        <v/>
      </c>
    </row>
    <row r="87" spans="2:8">
      <c r="B87" s="5" t="str">
        <f>IFERROR(IF(Loan_Not_Paid*Values_Entered,Payment_Number,""), "")</f>
        <v/>
      </c>
      <c r="C87" s="16" t="str">
        <f>IFERROR(IF(Loan_Not_Paid*Values_Entered,Payment_Date,""), "")</f>
        <v/>
      </c>
      <c r="D87" s="3" t="str">
        <f>IFERROR(IF(Loan_Not_Paid*Values_Entered,Beginning_Balance,""), "")</f>
        <v/>
      </c>
      <c r="E87" s="3" t="str">
        <f>IFERROR(IF(Loan_Not_Paid*Values_Entered,Monthly_Payment,""), "")</f>
        <v/>
      </c>
      <c r="F87" s="3" t="str">
        <f>IFERROR(IF(Loan_Not_Paid*Values_Entered,Principal,""), "")</f>
        <v/>
      </c>
      <c r="G87" s="3" t="str">
        <f>IFERROR(IF(Loan_Not_Paid*Values_Entered,Interest,""), "")</f>
        <v/>
      </c>
      <c r="H87" s="3" t="str">
        <f>IFERROR(IF(Loan_Not_Paid*Values_Entered,Ending_Balance,""), "")</f>
        <v/>
      </c>
    </row>
    <row r="88" spans="2:8">
      <c r="B88" s="5" t="str">
        <f>IFERROR(IF(Loan_Not_Paid*Values_Entered,Payment_Number,""), "")</f>
        <v/>
      </c>
      <c r="C88" s="16" t="str">
        <f>IFERROR(IF(Loan_Not_Paid*Values_Entered,Payment_Date,""), "")</f>
        <v/>
      </c>
      <c r="D88" s="3" t="str">
        <f>IFERROR(IF(Loan_Not_Paid*Values_Entered,Beginning_Balance,""), "")</f>
        <v/>
      </c>
      <c r="E88" s="3" t="str">
        <f>IFERROR(IF(Loan_Not_Paid*Values_Entered,Monthly_Payment,""), "")</f>
        <v/>
      </c>
      <c r="F88" s="3" t="str">
        <f>IFERROR(IF(Loan_Not_Paid*Values_Entered,Principal,""), "")</f>
        <v/>
      </c>
      <c r="G88" s="3" t="str">
        <f>IFERROR(IF(Loan_Not_Paid*Values_Entered,Interest,""), "")</f>
        <v/>
      </c>
      <c r="H88" s="3" t="str">
        <f>IFERROR(IF(Loan_Not_Paid*Values_Entered,Ending_Balance,""), "")</f>
        <v/>
      </c>
    </row>
    <row r="89" spans="2:8">
      <c r="B89" s="5" t="str">
        <f>IFERROR(IF(Loan_Not_Paid*Values_Entered,Payment_Number,""), "")</f>
        <v/>
      </c>
      <c r="C89" s="16" t="str">
        <f>IFERROR(IF(Loan_Not_Paid*Values_Entered,Payment_Date,""), "")</f>
        <v/>
      </c>
      <c r="D89" s="3" t="str">
        <f>IFERROR(IF(Loan_Not_Paid*Values_Entered,Beginning_Balance,""), "")</f>
        <v/>
      </c>
      <c r="E89" s="3" t="str">
        <f>IFERROR(IF(Loan_Not_Paid*Values_Entered,Monthly_Payment,""), "")</f>
        <v/>
      </c>
      <c r="F89" s="3" t="str">
        <f>IFERROR(IF(Loan_Not_Paid*Values_Entered,Principal,""), "")</f>
        <v/>
      </c>
      <c r="G89" s="3" t="str">
        <f>IFERROR(IF(Loan_Not_Paid*Values_Entered,Interest,""), "")</f>
        <v/>
      </c>
      <c r="H89" s="3" t="str">
        <f>IFERROR(IF(Loan_Not_Paid*Values_Entered,Ending_Balance,""), "")</f>
        <v/>
      </c>
    </row>
    <row r="90" spans="2:8">
      <c r="B90" s="5" t="str">
        <f>IFERROR(IF(Loan_Not_Paid*Values_Entered,Payment_Number,""), "")</f>
        <v/>
      </c>
      <c r="C90" s="16" t="str">
        <f>IFERROR(IF(Loan_Not_Paid*Values_Entered,Payment_Date,""), "")</f>
        <v/>
      </c>
      <c r="D90" s="3" t="str">
        <f>IFERROR(IF(Loan_Not_Paid*Values_Entered,Beginning_Balance,""), "")</f>
        <v/>
      </c>
      <c r="E90" s="3" t="str">
        <f>IFERROR(IF(Loan_Not_Paid*Values_Entered,Monthly_Payment,""), "")</f>
        <v/>
      </c>
      <c r="F90" s="3" t="str">
        <f>IFERROR(IF(Loan_Not_Paid*Values_Entered,Principal,""), "")</f>
        <v/>
      </c>
      <c r="G90" s="3" t="str">
        <f>IFERROR(IF(Loan_Not_Paid*Values_Entered,Interest,""), "")</f>
        <v/>
      </c>
      <c r="H90" s="3" t="str">
        <f>IFERROR(IF(Loan_Not_Paid*Values_Entered,Ending_Balance,""), "")</f>
        <v/>
      </c>
    </row>
    <row r="91" spans="2:8">
      <c r="B91" s="5" t="str">
        <f>IFERROR(IF(Loan_Not_Paid*Values_Entered,Payment_Number,""), "")</f>
        <v/>
      </c>
      <c r="C91" s="16" t="str">
        <f>IFERROR(IF(Loan_Not_Paid*Values_Entered,Payment_Date,""), "")</f>
        <v/>
      </c>
      <c r="D91" s="3" t="str">
        <f>IFERROR(IF(Loan_Not_Paid*Values_Entered,Beginning_Balance,""), "")</f>
        <v/>
      </c>
      <c r="E91" s="3" t="str">
        <f>IFERROR(IF(Loan_Not_Paid*Values_Entered,Monthly_Payment,""), "")</f>
        <v/>
      </c>
      <c r="F91" s="3" t="str">
        <f>IFERROR(IF(Loan_Not_Paid*Values_Entered,Principal,""), "")</f>
        <v/>
      </c>
      <c r="G91" s="3" t="str">
        <f>IFERROR(IF(Loan_Not_Paid*Values_Entered,Interest,""), "")</f>
        <v/>
      </c>
      <c r="H91" s="3" t="str">
        <f>IFERROR(IF(Loan_Not_Paid*Values_Entered,Ending_Balance,""), "")</f>
        <v/>
      </c>
    </row>
    <row r="92" spans="2:8">
      <c r="B92" s="5" t="str">
        <f>IFERROR(IF(Loan_Not_Paid*Values_Entered,Payment_Number,""), "")</f>
        <v/>
      </c>
      <c r="C92" s="16" t="str">
        <f>IFERROR(IF(Loan_Not_Paid*Values_Entered,Payment_Date,""), "")</f>
        <v/>
      </c>
      <c r="D92" s="3" t="str">
        <f>IFERROR(IF(Loan_Not_Paid*Values_Entered,Beginning_Balance,""), "")</f>
        <v/>
      </c>
      <c r="E92" s="3" t="str">
        <f>IFERROR(IF(Loan_Not_Paid*Values_Entered,Monthly_Payment,""), "")</f>
        <v/>
      </c>
      <c r="F92" s="3" t="str">
        <f>IFERROR(IF(Loan_Not_Paid*Values_Entered,Principal,""), "")</f>
        <v/>
      </c>
      <c r="G92" s="3" t="str">
        <f>IFERROR(IF(Loan_Not_Paid*Values_Entered,Interest,""), "")</f>
        <v/>
      </c>
      <c r="H92" s="3" t="str">
        <f>IFERROR(IF(Loan_Not_Paid*Values_Entered,Ending_Balance,""), "")</f>
        <v/>
      </c>
    </row>
    <row r="93" spans="2:8">
      <c r="B93" s="5" t="str">
        <f>IFERROR(IF(Loan_Not_Paid*Values_Entered,Payment_Number,""), "")</f>
        <v/>
      </c>
      <c r="C93" s="16" t="str">
        <f>IFERROR(IF(Loan_Not_Paid*Values_Entered,Payment_Date,""), "")</f>
        <v/>
      </c>
      <c r="D93" s="3" t="str">
        <f>IFERROR(IF(Loan_Not_Paid*Values_Entered,Beginning_Balance,""), "")</f>
        <v/>
      </c>
      <c r="E93" s="3" t="str">
        <f>IFERROR(IF(Loan_Not_Paid*Values_Entered,Monthly_Payment,""), "")</f>
        <v/>
      </c>
      <c r="F93" s="3" t="str">
        <f>IFERROR(IF(Loan_Not_Paid*Values_Entered,Principal,""), "")</f>
        <v/>
      </c>
      <c r="G93" s="3" t="str">
        <f>IFERROR(IF(Loan_Not_Paid*Values_Entered,Interest,""), "")</f>
        <v/>
      </c>
      <c r="H93" s="3" t="str">
        <f>IFERROR(IF(Loan_Not_Paid*Values_Entered,Ending_Balance,""), "")</f>
        <v/>
      </c>
    </row>
    <row r="94" spans="2:8">
      <c r="B94" s="5" t="str">
        <f>IFERROR(IF(Loan_Not_Paid*Values_Entered,Payment_Number,""), "")</f>
        <v/>
      </c>
      <c r="C94" s="16" t="str">
        <f>IFERROR(IF(Loan_Not_Paid*Values_Entered,Payment_Date,""), "")</f>
        <v/>
      </c>
      <c r="D94" s="3" t="str">
        <f>IFERROR(IF(Loan_Not_Paid*Values_Entered,Beginning_Balance,""), "")</f>
        <v/>
      </c>
      <c r="E94" s="3" t="str">
        <f>IFERROR(IF(Loan_Not_Paid*Values_Entered,Monthly_Payment,""), "")</f>
        <v/>
      </c>
      <c r="F94" s="3" t="str">
        <f>IFERROR(IF(Loan_Not_Paid*Values_Entered,Principal,""), "")</f>
        <v/>
      </c>
      <c r="G94" s="3" t="str">
        <f>IFERROR(IF(Loan_Not_Paid*Values_Entered,Interest,""), "")</f>
        <v/>
      </c>
      <c r="H94" s="3" t="str">
        <f>IFERROR(IF(Loan_Not_Paid*Values_Entered,Ending_Balance,""), "")</f>
        <v/>
      </c>
    </row>
    <row r="95" spans="2:8">
      <c r="B95" s="5" t="str">
        <f>IFERROR(IF(Loan_Not_Paid*Values_Entered,Payment_Number,""), "")</f>
        <v/>
      </c>
      <c r="C95" s="16" t="str">
        <f>IFERROR(IF(Loan_Not_Paid*Values_Entered,Payment_Date,""), "")</f>
        <v/>
      </c>
      <c r="D95" s="3" t="str">
        <f>IFERROR(IF(Loan_Not_Paid*Values_Entered,Beginning_Balance,""), "")</f>
        <v/>
      </c>
      <c r="E95" s="3" t="str">
        <f>IFERROR(IF(Loan_Not_Paid*Values_Entered,Monthly_Payment,""), "")</f>
        <v/>
      </c>
      <c r="F95" s="3" t="str">
        <f>IFERROR(IF(Loan_Not_Paid*Values_Entered,Principal,""), "")</f>
        <v/>
      </c>
      <c r="G95" s="3" t="str">
        <f>IFERROR(IF(Loan_Not_Paid*Values_Entered,Interest,""), "")</f>
        <v/>
      </c>
      <c r="H95" s="3" t="str">
        <f>IFERROR(IF(Loan_Not_Paid*Values_Entered,Ending_Balance,""), "")</f>
        <v/>
      </c>
    </row>
    <row r="96" spans="2:8">
      <c r="B96" s="5" t="str">
        <f>IFERROR(IF(Loan_Not_Paid*Values_Entered,Payment_Number,""), "")</f>
        <v/>
      </c>
      <c r="C96" s="16" t="str">
        <f>IFERROR(IF(Loan_Not_Paid*Values_Entered,Payment_Date,""), "")</f>
        <v/>
      </c>
      <c r="D96" s="3" t="str">
        <f>IFERROR(IF(Loan_Not_Paid*Values_Entered,Beginning_Balance,""), "")</f>
        <v/>
      </c>
      <c r="E96" s="3" t="str">
        <f>IFERROR(IF(Loan_Not_Paid*Values_Entered,Monthly_Payment,""), "")</f>
        <v/>
      </c>
      <c r="F96" s="3" t="str">
        <f>IFERROR(IF(Loan_Not_Paid*Values_Entered,Principal,""), "")</f>
        <v/>
      </c>
      <c r="G96" s="3" t="str">
        <f>IFERROR(IF(Loan_Not_Paid*Values_Entered,Interest,""), "")</f>
        <v/>
      </c>
      <c r="H96" s="3" t="str">
        <f>IFERROR(IF(Loan_Not_Paid*Values_Entered,Ending_Balance,""), "")</f>
        <v/>
      </c>
    </row>
    <row r="97" spans="2:8">
      <c r="B97" s="5" t="str">
        <f>IFERROR(IF(Loan_Not_Paid*Values_Entered,Payment_Number,""), "")</f>
        <v/>
      </c>
      <c r="C97" s="16" t="str">
        <f>IFERROR(IF(Loan_Not_Paid*Values_Entered,Payment_Date,""), "")</f>
        <v/>
      </c>
      <c r="D97" s="3" t="str">
        <f>IFERROR(IF(Loan_Not_Paid*Values_Entered,Beginning_Balance,""), "")</f>
        <v/>
      </c>
      <c r="E97" s="3" t="str">
        <f>IFERROR(IF(Loan_Not_Paid*Values_Entered,Monthly_Payment,""), "")</f>
        <v/>
      </c>
      <c r="F97" s="3" t="str">
        <f>IFERROR(IF(Loan_Not_Paid*Values_Entered,Principal,""), "")</f>
        <v/>
      </c>
      <c r="G97" s="3" t="str">
        <f>IFERROR(IF(Loan_Not_Paid*Values_Entered,Interest,""), "")</f>
        <v/>
      </c>
      <c r="H97" s="3" t="str">
        <f>IFERROR(IF(Loan_Not_Paid*Values_Entered,Ending_Balance,""), "")</f>
        <v/>
      </c>
    </row>
    <row r="98" spans="2:8">
      <c r="B98" s="5" t="str">
        <f>IFERROR(IF(Loan_Not_Paid*Values_Entered,Payment_Number,""), "")</f>
        <v/>
      </c>
      <c r="C98" s="16" t="str">
        <f>IFERROR(IF(Loan_Not_Paid*Values_Entered,Payment_Date,""), "")</f>
        <v/>
      </c>
      <c r="D98" s="3" t="str">
        <f>IFERROR(IF(Loan_Not_Paid*Values_Entered,Beginning_Balance,""), "")</f>
        <v/>
      </c>
      <c r="E98" s="3" t="str">
        <f>IFERROR(IF(Loan_Not_Paid*Values_Entered,Monthly_Payment,""), "")</f>
        <v/>
      </c>
      <c r="F98" s="3" t="str">
        <f>IFERROR(IF(Loan_Not_Paid*Values_Entered,Principal,""), "")</f>
        <v/>
      </c>
      <c r="G98" s="3" t="str">
        <f>IFERROR(IF(Loan_Not_Paid*Values_Entered,Interest,""), "")</f>
        <v/>
      </c>
      <c r="H98" s="3" t="str">
        <f>IFERROR(IF(Loan_Not_Paid*Values_Entered,Ending_Balance,""), "")</f>
        <v/>
      </c>
    </row>
    <row r="99" spans="2:8">
      <c r="B99" s="5" t="str">
        <f>IFERROR(IF(Loan_Not_Paid*Values_Entered,Payment_Number,""), "")</f>
        <v/>
      </c>
      <c r="C99" s="16" t="str">
        <f>IFERROR(IF(Loan_Not_Paid*Values_Entered,Payment_Date,""), "")</f>
        <v/>
      </c>
      <c r="D99" s="3" t="str">
        <f>IFERROR(IF(Loan_Not_Paid*Values_Entered,Beginning_Balance,""), "")</f>
        <v/>
      </c>
      <c r="E99" s="3" t="str">
        <f>IFERROR(IF(Loan_Not_Paid*Values_Entered,Monthly_Payment,""), "")</f>
        <v/>
      </c>
      <c r="F99" s="3" t="str">
        <f>IFERROR(IF(Loan_Not_Paid*Values_Entered,Principal,""), "")</f>
        <v/>
      </c>
      <c r="G99" s="3" t="str">
        <f>IFERROR(IF(Loan_Not_Paid*Values_Entered,Interest,""), "")</f>
        <v/>
      </c>
      <c r="H99" s="3" t="str">
        <f>IFERROR(IF(Loan_Not_Paid*Values_Entered,Ending_Balance,""), "")</f>
        <v/>
      </c>
    </row>
    <row r="100" spans="2:8">
      <c r="B100" s="5" t="str">
        <f>IFERROR(IF(Loan_Not_Paid*Values_Entered,Payment_Number,""), "")</f>
        <v/>
      </c>
      <c r="C100" s="16" t="str">
        <f>IFERROR(IF(Loan_Not_Paid*Values_Entered,Payment_Date,""), "")</f>
        <v/>
      </c>
      <c r="D100" s="3" t="str">
        <f>IFERROR(IF(Loan_Not_Paid*Values_Entered,Beginning_Balance,""), "")</f>
        <v/>
      </c>
      <c r="E100" s="3" t="str">
        <f>IFERROR(IF(Loan_Not_Paid*Values_Entered,Monthly_Payment,""), "")</f>
        <v/>
      </c>
      <c r="F100" s="3" t="str">
        <f>IFERROR(IF(Loan_Not_Paid*Values_Entered,Principal,""), "")</f>
        <v/>
      </c>
      <c r="G100" s="3" t="str">
        <f>IFERROR(IF(Loan_Not_Paid*Values_Entered,Interest,""), "")</f>
        <v/>
      </c>
      <c r="H100" s="3" t="str">
        <f>IFERROR(IF(Loan_Not_Paid*Values_Entered,Ending_Balance,""), "")</f>
        <v/>
      </c>
    </row>
    <row r="101" spans="2:8">
      <c r="B101" s="5" t="str">
        <f>IFERROR(IF(Loan_Not_Paid*Values_Entered,Payment_Number,""), "")</f>
        <v/>
      </c>
      <c r="C101" s="16" t="str">
        <f>IFERROR(IF(Loan_Not_Paid*Values_Entered,Payment_Date,""), "")</f>
        <v/>
      </c>
      <c r="D101" s="3" t="str">
        <f>IFERROR(IF(Loan_Not_Paid*Values_Entered,Beginning_Balance,""), "")</f>
        <v/>
      </c>
      <c r="E101" s="3" t="str">
        <f>IFERROR(IF(Loan_Not_Paid*Values_Entered,Monthly_Payment,""), "")</f>
        <v/>
      </c>
      <c r="F101" s="3" t="str">
        <f>IFERROR(IF(Loan_Not_Paid*Values_Entered,Principal,""), "")</f>
        <v/>
      </c>
      <c r="G101" s="3" t="str">
        <f>IFERROR(IF(Loan_Not_Paid*Values_Entered,Interest,""), "")</f>
        <v/>
      </c>
      <c r="H101" s="3" t="str">
        <f>IFERROR(IF(Loan_Not_Paid*Values_Entered,Ending_Balance,""), "")</f>
        <v/>
      </c>
    </row>
    <row r="102" spans="2:8">
      <c r="B102" s="5" t="str">
        <f>IFERROR(IF(Loan_Not_Paid*Values_Entered,Payment_Number,""), "")</f>
        <v/>
      </c>
      <c r="C102" s="16" t="str">
        <f>IFERROR(IF(Loan_Not_Paid*Values_Entered,Payment_Date,""), "")</f>
        <v/>
      </c>
      <c r="D102" s="3" t="str">
        <f>IFERROR(IF(Loan_Not_Paid*Values_Entered,Beginning_Balance,""), "")</f>
        <v/>
      </c>
      <c r="E102" s="3" t="str">
        <f>IFERROR(IF(Loan_Not_Paid*Values_Entered,Monthly_Payment,""), "")</f>
        <v/>
      </c>
      <c r="F102" s="3" t="str">
        <f>IFERROR(IF(Loan_Not_Paid*Values_Entered,Principal,""), "")</f>
        <v/>
      </c>
      <c r="G102" s="3" t="str">
        <f>IFERROR(IF(Loan_Not_Paid*Values_Entered,Interest,""), "")</f>
        <v/>
      </c>
      <c r="H102" s="3" t="str">
        <f>IFERROR(IF(Loan_Not_Paid*Values_Entered,Ending_Balance,""), "")</f>
        <v/>
      </c>
    </row>
    <row r="103" spans="2:8">
      <c r="B103" s="5" t="str">
        <f>IFERROR(IF(Loan_Not_Paid*Values_Entered,Payment_Number,""), "")</f>
        <v/>
      </c>
      <c r="C103" s="16" t="str">
        <f>IFERROR(IF(Loan_Not_Paid*Values_Entered,Payment_Date,""), "")</f>
        <v/>
      </c>
      <c r="D103" s="3" t="str">
        <f>IFERROR(IF(Loan_Not_Paid*Values_Entered,Beginning_Balance,""), "")</f>
        <v/>
      </c>
      <c r="E103" s="3" t="str">
        <f>IFERROR(IF(Loan_Not_Paid*Values_Entered,Monthly_Payment,""), "")</f>
        <v/>
      </c>
      <c r="F103" s="3" t="str">
        <f>IFERROR(IF(Loan_Not_Paid*Values_Entered,Principal,""), "")</f>
        <v/>
      </c>
      <c r="G103" s="3" t="str">
        <f>IFERROR(IF(Loan_Not_Paid*Values_Entered,Interest,""), "")</f>
        <v/>
      </c>
      <c r="H103" s="3" t="str">
        <f>IFERROR(IF(Loan_Not_Paid*Values_Entered,Ending_Balance,""), "")</f>
        <v/>
      </c>
    </row>
    <row r="104" spans="2:8">
      <c r="B104" s="5" t="str">
        <f>IFERROR(IF(Loan_Not_Paid*Values_Entered,Payment_Number,""), "")</f>
        <v/>
      </c>
      <c r="C104" s="16" t="str">
        <f>IFERROR(IF(Loan_Not_Paid*Values_Entered,Payment_Date,""), "")</f>
        <v/>
      </c>
      <c r="D104" s="3" t="str">
        <f>IFERROR(IF(Loan_Not_Paid*Values_Entered,Beginning_Balance,""), "")</f>
        <v/>
      </c>
      <c r="E104" s="3" t="str">
        <f>IFERROR(IF(Loan_Not_Paid*Values_Entered,Monthly_Payment,""), "")</f>
        <v/>
      </c>
      <c r="F104" s="3" t="str">
        <f>IFERROR(IF(Loan_Not_Paid*Values_Entered,Principal,""), "")</f>
        <v/>
      </c>
      <c r="G104" s="3" t="str">
        <f>IFERROR(IF(Loan_Not_Paid*Values_Entered,Interest,""), "")</f>
        <v/>
      </c>
      <c r="H104" s="3" t="str">
        <f>IFERROR(IF(Loan_Not_Paid*Values_Entered,Ending_Balance,""), "")</f>
        <v/>
      </c>
    </row>
    <row r="105" spans="2:8">
      <c r="B105" s="5" t="str">
        <f>IFERROR(IF(Loan_Not_Paid*Values_Entered,Payment_Number,""), "")</f>
        <v/>
      </c>
      <c r="C105" s="16" t="str">
        <f>IFERROR(IF(Loan_Not_Paid*Values_Entered,Payment_Date,""), "")</f>
        <v/>
      </c>
      <c r="D105" s="3" t="str">
        <f>IFERROR(IF(Loan_Not_Paid*Values_Entered,Beginning_Balance,""), "")</f>
        <v/>
      </c>
      <c r="E105" s="3" t="str">
        <f>IFERROR(IF(Loan_Not_Paid*Values_Entered,Monthly_Payment,""), "")</f>
        <v/>
      </c>
      <c r="F105" s="3" t="str">
        <f>IFERROR(IF(Loan_Not_Paid*Values_Entered,Principal,""), "")</f>
        <v/>
      </c>
      <c r="G105" s="3" t="str">
        <f>IFERROR(IF(Loan_Not_Paid*Values_Entered,Interest,""), "")</f>
        <v/>
      </c>
      <c r="H105" s="3" t="str">
        <f>IFERROR(IF(Loan_Not_Paid*Values_Entered,Ending_Balance,""), "")</f>
        <v/>
      </c>
    </row>
    <row r="106" spans="2:8">
      <c r="B106" s="5" t="str">
        <f>IFERROR(IF(Loan_Not_Paid*Values_Entered,Payment_Number,""), "")</f>
        <v/>
      </c>
      <c r="C106" s="16" t="str">
        <f>IFERROR(IF(Loan_Not_Paid*Values_Entered,Payment_Date,""), "")</f>
        <v/>
      </c>
      <c r="D106" s="3" t="str">
        <f>IFERROR(IF(Loan_Not_Paid*Values_Entered,Beginning_Balance,""), "")</f>
        <v/>
      </c>
      <c r="E106" s="3" t="str">
        <f>IFERROR(IF(Loan_Not_Paid*Values_Entered,Monthly_Payment,""), "")</f>
        <v/>
      </c>
      <c r="F106" s="3" t="str">
        <f>IFERROR(IF(Loan_Not_Paid*Values_Entered,Principal,""), "")</f>
        <v/>
      </c>
      <c r="G106" s="3" t="str">
        <f>IFERROR(IF(Loan_Not_Paid*Values_Entered,Interest,""), "")</f>
        <v/>
      </c>
      <c r="H106" s="3" t="str">
        <f>IFERROR(IF(Loan_Not_Paid*Values_Entered,Ending_Balance,""), "")</f>
        <v/>
      </c>
    </row>
    <row r="107" spans="2:8">
      <c r="B107" s="5" t="str">
        <f>IFERROR(IF(Loan_Not_Paid*Values_Entered,Payment_Number,""), "")</f>
        <v/>
      </c>
      <c r="C107" s="16" t="str">
        <f>IFERROR(IF(Loan_Not_Paid*Values_Entered,Payment_Date,""), "")</f>
        <v/>
      </c>
      <c r="D107" s="3" t="str">
        <f>IFERROR(IF(Loan_Not_Paid*Values_Entered,Beginning_Balance,""), "")</f>
        <v/>
      </c>
      <c r="E107" s="3" t="str">
        <f>IFERROR(IF(Loan_Not_Paid*Values_Entered,Monthly_Payment,""), "")</f>
        <v/>
      </c>
      <c r="F107" s="3" t="str">
        <f>IFERROR(IF(Loan_Not_Paid*Values_Entered,Principal,""), "")</f>
        <v/>
      </c>
      <c r="G107" s="3" t="str">
        <f>IFERROR(IF(Loan_Not_Paid*Values_Entered,Interest,""), "")</f>
        <v/>
      </c>
      <c r="H107" s="3" t="str">
        <f>IFERROR(IF(Loan_Not_Paid*Values_Entered,Ending_Balance,""), "")</f>
        <v/>
      </c>
    </row>
    <row r="108" spans="2:8">
      <c r="B108" s="5" t="str">
        <f>IFERROR(IF(Loan_Not_Paid*Values_Entered,Payment_Number,""), "")</f>
        <v/>
      </c>
      <c r="C108" s="16" t="str">
        <f>IFERROR(IF(Loan_Not_Paid*Values_Entered,Payment_Date,""), "")</f>
        <v/>
      </c>
      <c r="D108" s="3" t="str">
        <f>IFERROR(IF(Loan_Not_Paid*Values_Entered,Beginning_Balance,""), "")</f>
        <v/>
      </c>
      <c r="E108" s="3" t="str">
        <f>IFERROR(IF(Loan_Not_Paid*Values_Entered,Monthly_Payment,""), "")</f>
        <v/>
      </c>
      <c r="F108" s="3" t="str">
        <f>IFERROR(IF(Loan_Not_Paid*Values_Entered,Principal,""), "")</f>
        <v/>
      </c>
      <c r="G108" s="3" t="str">
        <f>IFERROR(IF(Loan_Not_Paid*Values_Entered,Interest,""), "")</f>
        <v/>
      </c>
      <c r="H108" s="3" t="str">
        <f>IFERROR(IF(Loan_Not_Paid*Values_Entered,Ending_Balance,""), "")</f>
        <v/>
      </c>
    </row>
    <row r="109" spans="2:8">
      <c r="B109" s="5" t="str">
        <f>IFERROR(IF(Loan_Not_Paid*Values_Entered,Payment_Number,""), "")</f>
        <v/>
      </c>
      <c r="C109" s="16" t="str">
        <f>IFERROR(IF(Loan_Not_Paid*Values_Entered,Payment_Date,""), "")</f>
        <v/>
      </c>
      <c r="D109" s="3" t="str">
        <f>IFERROR(IF(Loan_Not_Paid*Values_Entered,Beginning_Balance,""), "")</f>
        <v/>
      </c>
      <c r="E109" s="3" t="str">
        <f>IFERROR(IF(Loan_Not_Paid*Values_Entered,Monthly_Payment,""), "")</f>
        <v/>
      </c>
      <c r="F109" s="3" t="str">
        <f>IFERROR(IF(Loan_Not_Paid*Values_Entered,Principal,""), "")</f>
        <v/>
      </c>
      <c r="G109" s="3" t="str">
        <f>IFERROR(IF(Loan_Not_Paid*Values_Entered,Interest,""), "")</f>
        <v/>
      </c>
      <c r="H109" s="3" t="str">
        <f>IFERROR(IF(Loan_Not_Paid*Values_Entered,Ending_Balance,""), "")</f>
        <v/>
      </c>
    </row>
    <row r="110" spans="2:8">
      <c r="B110" s="5" t="str">
        <f>IFERROR(IF(Loan_Not_Paid*Values_Entered,Payment_Number,""), "")</f>
        <v/>
      </c>
      <c r="C110" s="16" t="str">
        <f>IFERROR(IF(Loan_Not_Paid*Values_Entered,Payment_Date,""), "")</f>
        <v/>
      </c>
      <c r="D110" s="3" t="str">
        <f>IFERROR(IF(Loan_Not_Paid*Values_Entered,Beginning_Balance,""), "")</f>
        <v/>
      </c>
      <c r="E110" s="3" t="str">
        <f>IFERROR(IF(Loan_Not_Paid*Values_Entered,Monthly_Payment,""), "")</f>
        <v/>
      </c>
      <c r="F110" s="3" t="str">
        <f>IFERROR(IF(Loan_Not_Paid*Values_Entered,Principal,""), "")</f>
        <v/>
      </c>
      <c r="G110" s="3" t="str">
        <f>IFERROR(IF(Loan_Not_Paid*Values_Entered,Interest,""), "")</f>
        <v/>
      </c>
      <c r="H110" s="3" t="str">
        <f>IFERROR(IF(Loan_Not_Paid*Values_Entered,Ending_Balance,""), "")</f>
        <v/>
      </c>
    </row>
    <row r="111" spans="2:8">
      <c r="B111" s="5" t="str">
        <f>IFERROR(IF(Loan_Not_Paid*Values_Entered,Payment_Number,""), "")</f>
        <v/>
      </c>
      <c r="C111" s="16" t="str">
        <f>IFERROR(IF(Loan_Not_Paid*Values_Entered,Payment_Date,""), "")</f>
        <v/>
      </c>
      <c r="D111" s="3" t="str">
        <f>IFERROR(IF(Loan_Not_Paid*Values_Entered,Beginning_Balance,""), "")</f>
        <v/>
      </c>
      <c r="E111" s="3" t="str">
        <f>IFERROR(IF(Loan_Not_Paid*Values_Entered,Monthly_Payment,""), "")</f>
        <v/>
      </c>
      <c r="F111" s="3" t="str">
        <f>IFERROR(IF(Loan_Not_Paid*Values_Entered,Principal,""), "")</f>
        <v/>
      </c>
      <c r="G111" s="3" t="str">
        <f>IFERROR(IF(Loan_Not_Paid*Values_Entered,Interest,""), "")</f>
        <v/>
      </c>
      <c r="H111" s="3" t="str">
        <f>IFERROR(IF(Loan_Not_Paid*Values_Entered,Ending_Balance,""), "")</f>
        <v/>
      </c>
    </row>
    <row r="112" spans="2:8">
      <c r="B112" s="5" t="str">
        <f>IFERROR(IF(Loan_Not_Paid*Values_Entered,Payment_Number,""), "")</f>
        <v/>
      </c>
      <c r="C112" s="16" t="str">
        <f>IFERROR(IF(Loan_Not_Paid*Values_Entered,Payment_Date,""), "")</f>
        <v/>
      </c>
      <c r="D112" s="3" t="str">
        <f>IFERROR(IF(Loan_Not_Paid*Values_Entered,Beginning_Balance,""), "")</f>
        <v/>
      </c>
      <c r="E112" s="3" t="str">
        <f>IFERROR(IF(Loan_Not_Paid*Values_Entered,Monthly_Payment,""), "")</f>
        <v/>
      </c>
      <c r="F112" s="3" t="str">
        <f>IFERROR(IF(Loan_Not_Paid*Values_Entered,Principal,""), "")</f>
        <v/>
      </c>
      <c r="G112" s="3" t="str">
        <f>IFERROR(IF(Loan_Not_Paid*Values_Entered,Interest,""), "")</f>
        <v/>
      </c>
      <c r="H112" s="3" t="str">
        <f>IFERROR(IF(Loan_Not_Paid*Values_Entered,Ending_Balance,""), "")</f>
        <v/>
      </c>
    </row>
    <row r="113" spans="2:8">
      <c r="B113" s="5" t="str">
        <f>IFERROR(IF(Loan_Not_Paid*Values_Entered,Payment_Number,""), "")</f>
        <v/>
      </c>
      <c r="C113" s="16" t="str">
        <f>IFERROR(IF(Loan_Not_Paid*Values_Entered,Payment_Date,""), "")</f>
        <v/>
      </c>
      <c r="D113" s="3" t="str">
        <f>IFERROR(IF(Loan_Not_Paid*Values_Entered,Beginning_Balance,""), "")</f>
        <v/>
      </c>
      <c r="E113" s="3" t="str">
        <f>IFERROR(IF(Loan_Not_Paid*Values_Entered,Monthly_Payment,""), "")</f>
        <v/>
      </c>
      <c r="F113" s="3" t="str">
        <f>IFERROR(IF(Loan_Not_Paid*Values_Entered,Principal,""), "")</f>
        <v/>
      </c>
      <c r="G113" s="3" t="str">
        <f>IFERROR(IF(Loan_Not_Paid*Values_Entered,Interest,""), "")</f>
        <v/>
      </c>
      <c r="H113" s="3" t="str">
        <f>IFERROR(IF(Loan_Not_Paid*Values_Entered,Ending_Balance,""), "")</f>
        <v/>
      </c>
    </row>
    <row r="114" spans="2:8">
      <c r="B114" s="5" t="str">
        <f>IFERROR(IF(Loan_Not_Paid*Values_Entered,Payment_Number,""), "")</f>
        <v/>
      </c>
      <c r="C114" s="16" t="str">
        <f>IFERROR(IF(Loan_Not_Paid*Values_Entered,Payment_Date,""), "")</f>
        <v/>
      </c>
      <c r="D114" s="3" t="str">
        <f>IFERROR(IF(Loan_Not_Paid*Values_Entered,Beginning_Balance,""), "")</f>
        <v/>
      </c>
      <c r="E114" s="3" t="str">
        <f>IFERROR(IF(Loan_Not_Paid*Values_Entered,Monthly_Payment,""), "")</f>
        <v/>
      </c>
      <c r="F114" s="3" t="str">
        <f>IFERROR(IF(Loan_Not_Paid*Values_Entered,Principal,""), "")</f>
        <v/>
      </c>
      <c r="G114" s="3" t="str">
        <f>IFERROR(IF(Loan_Not_Paid*Values_Entered,Interest,""), "")</f>
        <v/>
      </c>
      <c r="H114" s="3" t="str">
        <f>IFERROR(IF(Loan_Not_Paid*Values_Entered,Ending_Balance,""), "")</f>
        <v/>
      </c>
    </row>
    <row r="115" spans="2:8">
      <c r="B115" s="5" t="str">
        <f>IFERROR(IF(Loan_Not_Paid*Values_Entered,Payment_Number,""), "")</f>
        <v/>
      </c>
      <c r="C115" s="16" t="str">
        <f>IFERROR(IF(Loan_Not_Paid*Values_Entered,Payment_Date,""), "")</f>
        <v/>
      </c>
      <c r="D115" s="3" t="str">
        <f>IFERROR(IF(Loan_Not_Paid*Values_Entered,Beginning_Balance,""), "")</f>
        <v/>
      </c>
      <c r="E115" s="3" t="str">
        <f>IFERROR(IF(Loan_Not_Paid*Values_Entered,Monthly_Payment,""), "")</f>
        <v/>
      </c>
      <c r="F115" s="3" t="str">
        <f>IFERROR(IF(Loan_Not_Paid*Values_Entered,Principal,""), "")</f>
        <v/>
      </c>
      <c r="G115" s="3" t="str">
        <f>IFERROR(IF(Loan_Not_Paid*Values_Entered,Interest,""), "")</f>
        <v/>
      </c>
      <c r="H115" s="3" t="str">
        <f>IFERROR(IF(Loan_Not_Paid*Values_Entered,Ending_Balance,""), "")</f>
        <v/>
      </c>
    </row>
    <row r="116" spans="2:8">
      <c r="B116" s="5" t="str">
        <f>IFERROR(IF(Loan_Not_Paid*Values_Entered,Payment_Number,""), "")</f>
        <v/>
      </c>
      <c r="C116" s="16" t="str">
        <f>IFERROR(IF(Loan_Not_Paid*Values_Entered,Payment_Date,""), "")</f>
        <v/>
      </c>
      <c r="D116" s="3" t="str">
        <f>IFERROR(IF(Loan_Not_Paid*Values_Entered,Beginning_Balance,""), "")</f>
        <v/>
      </c>
      <c r="E116" s="3" t="str">
        <f>IFERROR(IF(Loan_Not_Paid*Values_Entered,Monthly_Payment,""), "")</f>
        <v/>
      </c>
      <c r="F116" s="3" t="str">
        <f>IFERROR(IF(Loan_Not_Paid*Values_Entered,Principal,""), "")</f>
        <v/>
      </c>
      <c r="G116" s="3" t="str">
        <f>IFERROR(IF(Loan_Not_Paid*Values_Entered,Interest,""), "")</f>
        <v/>
      </c>
      <c r="H116" s="3" t="str">
        <f>IFERROR(IF(Loan_Not_Paid*Values_Entered,Ending_Balance,""), "")</f>
        <v/>
      </c>
    </row>
    <row r="117" spans="2:8">
      <c r="B117" s="5" t="str">
        <f>IFERROR(IF(Loan_Not_Paid*Values_Entered,Payment_Number,""), "")</f>
        <v/>
      </c>
      <c r="C117" s="16" t="str">
        <f>IFERROR(IF(Loan_Not_Paid*Values_Entered,Payment_Date,""), "")</f>
        <v/>
      </c>
      <c r="D117" s="3" t="str">
        <f>IFERROR(IF(Loan_Not_Paid*Values_Entered,Beginning_Balance,""), "")</f>
        <v/>
      </c>
      <c r="E117" s="3" t="str">
        <f>IFERROR(IF(Loan_Not_Paid*Values_Entered,Monthly_Payment,""), "")</f>
        <v/>
      </c>
      <c r="F117" s="3" t="str">
        <f>IFERROR(IF(Loan_Not_Paid*Values_Entered,Principal,""), "")</f>
        <v/>
      </c>
      <c r="G117" s="3" t="str">
        <f>IFERROR(IF(Loan_Not_Paid*Values_Entered,Interest,""), "")</f>
        <v/>
      </c>
      <c r="H117" s="3" t="str">
        <f>IFERROR(IF(Loan_Not_Paid*Values_Entered,Ending_Balance,""), "")</f>
        <v/>
      </c>
    </row>
    <row r="118" spans="2:8">
      <c r="B118" s="5" t="str">
        <f>IFERROR(IF(Loan_Not_Paid*Values_Entered,Payment_Number,""), "")</f>
        <v/>
      </c>
      <c r="C118" s="16" t="str">
        <f>IFERROR(IF(Loan_Not_Paid*Values_Entered,Payment_Date,""), "")</f>
        <v/>
      </c>
      <c r="D118" s="3" t="str">
        <f>IFERROR(IF(Loan_Not_Paid*Values_Entered,Beginning_Balance,""), "")</f>
        <v/>
      </c>
      <c r="E118" s="3" t="str">
        <f>IFERROR(IF(Loan_Not_Paid*Values_Entered,Monthly_Payment,""), "")</f>
        <v/>
      </c>
      <c r="F118" s="3" t="str">
        <f>IFERROR(IF(Loan_Not_Paid*Values_Entered,Principal,""), "")</f>
        <v/>
      </c>
      <c r="G118" s="3" t="str">
        <f>IFERROR(IF(Loan_Not_Paid*Values_Entered,Interest,""), "")</f>
        <v/>
      </c>
      <c r="H118" s="3" t="str">
        <f>IFERROR(IF(Loan_Not_Paid*Values_Entered,Ending_Balance,""), "")</f>
        <v/>
      </c>
    </row>
    <row r="119" spans="2:8">
      <c r="B119" s="5" t="str">
        <f>IFERROR(IF(Loan_Not_Paid*Values_Entered,Payment_Number,""), "")</f>
        <v/>
      </c>
      <c r="C119" s="16" t="str">
        <f>IFERROR(IF(Loan_Not_Paid*Values_Entered,Payment_Date,""), "")</f>
        <v/>
      </c>
      <c r="D119" s="3" t="str">
        <f>IFERROR(IF(Loan_Not_Paid*Values_Entered,Beginning_Balance,""), "")</f>
        <v/>
      </c>
      <c r="E119" s="3" t="str">
        <f>IFERROR(IF(Loan_Not_Paid*Values_Entered,Monthly_Payment,""), "")</f>
        <v/>
      </c>
      <c r="F119" s="3" t="str">
        <f>IFERROR(IF(Loan_Not_Paid*Values_Entered,Principal,""), "")</f>
        <v/>
      </c>
      <c r="G119" s="3" t="str">
        <f>IFERROR(IF(Loan_Not_Paid*Values_Entered,Interest,""), "")</f>
        <v/>
      </c>
      <c r="H119" s="3" t="str">
        <f>IFERROR(IF(Loan_Not_Paid*Values_Entered,Ending_Balance,""), "")</f>
        <v/>
      </c>
    </row>
    <row r="120" spans="2:8">
      <c r="B120" s="5" t="str">
        <f>IFERROR(IF(Loan_Not_Paid*Values_Entered,Payment_Number,""), "")</f>
        <v/>
      </c>
      <c r="C120" s="16" t="str">
        <f>IFERROR(IF(Loan_Not_Paid*Values_Entered,Payment_Date,""), "")</f>
        <v/>
      </c>
      <c r="D120" s="3" t="str">
        <f>IFERROR(IF(Loan_Not_Paid*Values_Entered,Beginning_Balance,""), "")</f>
        <v/>
      </c>
      <c r="E120" s="3" t="str">
        <f>IFERROR(IF(Loan_Not_Paid*Values_Entered,Monthly_Payment,""), "")</f>
        <v/>
      </c>
      <c r="F120" s="3" t="str">
        <f>IFERROR(IF(Loan_Not_Paid*Values_Entered,Principal,""), "")</f>
        <v/>
      </c>
      <c r="G120" s="3" t="str">
        <f>IFERROR(IF(Loan_Not_Paid*Values_Entered,Interest,""), "")</f>
        <v/>
      </c>
      <c r="H120" s="3" t="str">
        <f>IFERROR(IF(Loan_Not_Paid*Values_Entered,Ending_Balance,""), "")</f>
        <v/>
      </c>
    </row>
    <row r="121" spans="2:8">
      <c r="B121" s="5" t="str">
        <f>IFERROR(IF(Loan_Not_Paid*Values_Entered,Payment_Number,""), "")</f>
        <v/>
      </c>
      <c r="C121" s="16" t="str">
        <f>IFERROR(IF(Loan_Not_Paid*Values_Entered,Payment_Date,""), "")</f>
        <v/>
      </c>
      <c r="D121" s="3" t="str">
        <f>IFERROR(IF(Loan_Not_Paid*Values_Entered,Beginning_Balance,""), "")</f>
        <v/>
      </c>
      <c r="E121" s="3" t="str">
        <f>IFERROR(IF(Loan_Not_Paid*Values_Entered,Monthly_Payment,""), "")</f>
        <v/>
      </c>
      <c r="F121" s="3" t="str">
        <f>IFERROR(IF(Loan_Not_Paid*Values_Entered,Principal,""), "")</f>
        <v/>
      </c>
      <c r="G121" s="3" t="str">
        <f>IFERROR(IF(Loan_Not_Paid*Values_Entered,Interest,""), "")</f>
        <v/>
      </c>
      <c r="H121" s="3" t="str">
        <f>IFERROR(IF(Loan_Not_Paid*Values_Entered,Ending_Balance,""), "")</f>
        <v/>
      </c>
    </row>
    <row r="122" spans="2:8">
      <c r="B122" s="5" t="str">
        <f>IFERROR(IF(Loan_Not_Paid*Values_Entered,Payment_Number,""), "")</f>
        <v/>
      </c>
      <c r="C122" s="16" t="str">
        <f>IFERROR(IF(Loan_Not_Paid*Values_Entered,Payment_Date,""), "")</f>
        <v/>
      </c>
      <c r="D122" s="3" t="str">
        <f>IFERROR(IF(Loan_Not_Paid*Values_Entered,Beginning_Balance,""), "")</f>
        <v/>
      </c>
      <c r="E122" s="3" t="str">
        <f>IFERROR(IF(Loan_Not_Paid*Values_Entered,Monthly_Payment,""), "")</f>
        <v/>
      </c>
      <c r="F122" s="3" t="str">
        <f>IFERROR(IF(Loan_Not_Paid*Values_Entered,Principal,""), "")</f>
        <v/>
      </c>
      <c r="G122" s="3" t="str">
        <f>IFERROR(IF(Loan_Not_Paid*Values_Entered,Interest,""), "")</f>
        <v/>
      </c>
      <c r="H122" s="3" t="str">
        <f>IFERROR(IF(Loan_Not_Paid*Values_Entered,Ending_Balance,""), "")</f>
        <v/>
      </c>
    </row>
    <row r="123" spans="2:8">
      <c r="B123" s="5" t="str">
        <f>IFERROR(IF(Loan_Not_Paid*Values_Entered,Payment_Number,""), "")</f>
        <v/>
      </c>
      <c r="C123" s="16" t="str">
        <f>IFERROR(IF(Loan_Not_Paid*Values_Entered,Payment_Date,""), "")</f>
        <v/>
      </c>
      <c r="D123" s="3" t="str">
        <f>IFERROR(IF(Loan_Not_Paid*Values_Entered,Beginning_Balance,""), "")</f>
        <v/>
      </c>
      <c r="E123" s="3" t="str">
        <f>IFERROR(IF(Loan_Not_Paid*Values_Entered,Monthly_Payment,""), "")</f>
        <v/>
      </c>
      <c r="F123" s="3" t="str">
        <f>IFERROR(IF(Loan_Not_Paid*Values_Entered,Principal,""), "")</f>
        <v/>
      </c>
      <c r="G123" s="3" t="str">
        <f>IFERROR(IF(Loan_Not_Paid*Values_Entered,Interest,""), "")</f>
        <v/>
      </c>
      <c r="H123" s="3" t="str">
        <f>IFERROR(IF(Loan_Not_Paid*Values_Entered,Ending_Balance,""), "")</f>
        <v/>
      </c>
    </row>
    <row r="124" spans="2:8">
      <c r="B124" s="5" t="str">
        <f>IFERROR(IF(Loan_Not_Paid*Values_Entered,Payment_Number,""), "")</f>
        <v/>
      </c>
      <c r="C124" s="16" t="str">
        <f>IFERROR(IF(Loan_Not_Paid*Values_Entered,Payment_Date,""), "")</f>
        <v/>
      </c>
      <c r="D124" s="3" t="str">
        <f>IFERROR(IF(Loan_Not_Paid*Values_Entered,Beginning_Balance,""), "")</f>
        <v/>
      </c>
      <c r="E124" s="3" t="str">
        <f>IFERROR(IF(Loan_Not_Paid*Values_Entered,Monthly_Payment,""), "")</f>
        <v/>
      </c>
      <c r="F124" s="3" t="str">
        <f>IFERROR(IF(Loan_Not_Paid*Values_Entered,Principal,""), "")</f>
        <v/>
      </c>
      <c r="G124" s="3" t="str">
        <f>IFERROR(IF(Loan_Not_Paid*Values_Entered,Interest,""), "")</f>
        <v/>
      </c>
      <c r="H124" s="3" t="str">
        <f>IFERROR(IF(Loan_Not_Paid*Values_Entered,Ending_Balance,""), "")</f>
        <v/>
      </c>
    </row>
    <row r="125" spans="2:8">
      <c r="B125" s="5" t="str">
        <f>IFERROR(IF(Loan_Not_Paid*Values_Entered,Payment_Number,""), "")</f>
        <v/>
      </c>
      <c r="C125" s="16" t="str">
        <f>IFERROR(IF(Loan_Not_Paid*Values_Entered,Payment_Date,""), "")</f>
        <v/>
      </c>
      <c r="D125" s="3" t="str">
        <f>IFERROR(IF(Loan_Not_Paid*Values_Entered,Beginning_Balance,""), "")</f>
        <v/>
      </c>
      <c r="E125" s="3" t="str">
        <f>IFERROR(IF(Loan_Not_Paid*Values_Entered,Monthly_Payment,""), "")</f>
        <v/>
      </c>
      <c r="F125" s="3" t="str">
        <f>IFERROR(IF(Loan_Not_Paid*Values_Entered,Principal,""), "")</f>
        <v/>
      </c>
      <c r="G125" s="3" t="str">
        <f>IFERROR(IF(Loan_Not_Paid*Values_Entered,Interest,""), "")</f>
        <v/>
      </c>
      <c r="H125" s="3" t="str">
        <f>IFERROR(IF(Loan_Not_Paid*Values_Entered,Ending_Balance,""), "")</f>
        <v/>
      </c>
    </row>
    <row r="126" spans="2:8">
      <c r="B126" s="5" t="str">
        <f>IFERROR(IF(Loan_Not_Paid*Values_Entered,Payment_Number,""), "")</f>
        <v/>
      </c>
      <c r="C126" s="16" t="str">
        <f>IFERROR(IF(Loan_Not_Paid*Values_Entered,Payment_Date,""), "")</f>
        <v/>
      </c>
      <c r="D126" s="3" t="str">
        <f>IFERROR(IF(Loan_Not_Paid*Values_Entered,Beginning_Balance,""), "")</f>
        <v/>
      </c>
      <c r="E126" s="3" t="str">
        <f>IFERROR(IF(Loan_Not_Paid*Values_Entered,Monthly_Payment,""), "")</f>
        <v/>
      </c>
      <c r="F126" s="3" t="str">
        <f>IFERROR(IF(Loan_Not_Paid*Values_Entered,Principal,""), "")</f>
        <v/>
      </c>
      <c r="G126" s="3" t="str">
        <f>IFERROR(IF(Loan_Not_Paid*Values_Entered,Interest,""), "")</f>
        <v/>
      </c>
      <c r="H126" s="3" t="str">
        <f>IFERROR(IF(Loan_Not_Paid*Values_Entered,Ending_Balance,""), "")</f>
        <v/>
      </c>
    </row>
    <row r="127" spans="2:8">
      <c r="B127" s="5" t="str">
        <f>IFERROR(IF(Loan_Not_Paid*Values_Entered,Payment_Number,""), "")</f>
        <v/>
      </c>
      <c r="C127" s="16" t="str">
        <f>IFERROR(IF(Loan_Not_Paid*Values_Entered,Payment_Date,""), "")</f>
        <v/>
      </c>
      <c r="D127" s="3" t="str">
        <f>IFERROR(IF(Loan_Not_Paid*Values_Entered,Beginning_Balance,""), "")</f>
        <v/>
      </c>
      <c r="E127" s="3" t="str">
        <f>IFERROR(IF(Loan_Not_Paid*Values_Entered,Monthly_Payment,""), "")</f>
        <v/>
      </c>
      <c r="F127" s="3" t="str">
        <f>IFERROR(IF(Loan_Not_Paid*Values_Entered,Principal,""), "")</f>
        <v/>
      </c>
      <c r="G127" s="3" t="str">
        <f>IFERROR(IF(Loan_Not_Paid*Values_Entered,Interest,""), "")</f>
        <v/>
      </c>
      <c r="H127" s="3" t="str">
        <f>IFERROR(IF(Loan_Not_Paid*Values_Entered,Ending_Balance,""), "")</f>
        <v/>
      </c>
    </row>
    <row r="128" spans="2:8">
      <c r="B128" s="5" t="str">
        <f>IFERROR(IF(Loan_Not_Paid*Values_Entered,Payment_Number,""), "")</f>
        <v/>
      </c>
      <c r="C128" s="16" t="str">
        <f>IFERROR(IF(Loan_Not_Paid*Values_Entered,Payment_Date,""), "")</f>
        <v/>
      </c>
      <c r="D128" s="3" t="str">
        <f>IFERROR(IF(Loan_Not_Paid*Values_Entered,Beginning_Balance,""), "")</f>
        <v/>
      </c>
      <c r="E128" s="3" t="str">
        <f>IFERROR(IF(Loan_Not_Paid*Values_Entered,Monthly_Payment,""), "")</f>
        <v/>
      </c>
      <c r="F128" s="3" t="str">
        <f>IFERROR(IF(Loan_Not_Paid*Values_Entered,Principal,""), "")</f>
        <v/>
      </c>
      <c r="G128" s="3" t="str">
        <f>IFERROR(IF(Loan_Not_Paid*Values_Entered,Interest,""), "")</f>
        <v/>
      </c>
      <c r="H128" s="3" t="str">
        <f>IFERROR(IF(Loan_Not_Paid*Values_Entered,Ending_Balance,""), "")</f>
        <v/>
      </c>
    </row>
    <row r="129" spans="2:8">
      <c r="B129" s="5" t="str">
        <f>IFERROR(IF(Loan_Not_Paid*Values_Entered,Payment_Number,""), "")</f>
        <v/>
      </c>
      <c r="C129" s="16" t="str">
        <f>IFERROR(IF(Loan_Not_Paid*Values_Entered,Payment_Date,""), "")</f>
        <v/>
      </c>
      <c r="D129" s="3" t="str">
        <f>IFERROR(IF(Loan_Not_Paid*Values_Entered,Beginning_Balance,""), "")</f>
        <v/>
      </c>
      <c r="E129" s="3" t="str">
        <f>IFERROR(IF(Loan_Not_Paid*Values_Entered,Monthly_Payment,""), "")</f>
        <v/>
      </c>
      <c r="F129" s="3" t="str">
        <f>IFERROR(IF(Loan_Not_Paid*Values_Entered,Principal,""), "")</f>
        <v/>
      </c>
      <c r="G129" s="3" t="str">
        <f>IFERROR(IF(Loan_Not_Paid*Values_Entered,Interest,""), "")</f>
        <v/>
      </c>
      <c r="H129" s="3" t="str">
        <f>IFERROR(IF(Loan_Not_Paid*Values_Entered,Ending_Balance,""), "")</f>
        <v/>
      </c>
    </row>
    <row r="130" spans="2:8">
      <c r="B130" s="5" t="str">
        <f>IFERROR(IF(Loan_Not_Paid*Values_Entered,Payment_Number,""), "")</f>
        <v/>
      </c>
      <c r="C130" s="16" t="str">
        <f>IFERROR(IF(Loan_Not_Paid*Values_Entered,Payment_Date,""), "")</f>
        <v/>
      </c>
      <c r="D130" s="3" t="str">
        <f>IFERROR(IF(Loan_Not_Paid*Values_Entered,Beginning_Balance,""), "")</f>
        <v/>
      </c>
      <c r="E130" s="3" t="str">
        <f>IFERROR(IF(Loan_Not_Paid*Values_Entered,Monthly_Payment,""), "")</f>
        <v/>
      </c>
      <c r="F130" s="3" t="str">
        <f>IFERROR(IF(Loan_Not_Paid*Values_Entered,Principal,""), "")</f>
        <v/>
      </c>
      <c r="G130" s="3" t="str">
        <f>IFERROR(IF(Loan_Not_Paid*Values_Entered,Interest,""), "")</f>
        <v/>
      </c>
      <c r="H130" s="3" t="str">
        <f>IFERROR(IF(Loan_Not_Paid*Values_Entered,Ending_Balance,""), "")</f>
        <v/>
      </c>
    </row>
    <row r="131" spans="2:8">
      <c r="B131" s="5" t="str">
        <f>IFERROR(IF(Loan_Not_Paid*Values_Entered,Payment_Number,""), "")</f>
        <v/>
      </c>
      <c r="C131" s="16" t="str">
        <f>IFERROR(IF(Loan_Not_Paid*Values_Entered,Payment_Date,""), "")</f>
        <v/>
      </c>
      <c r="D131" s="3" t="str">
        <f>IFERROR(IF(Loan_Not_Paid*Values_Entered,Beginning_Balance,""), "")</f>
        <v/>
      </c>
      <c r="E131" s="3" t="str">
        <f>IFERROR(IF(Loan_Not_Paid*Values_Entered,Monthly_Payment,""), "")</f>
        <v/>
      </c>
      <c r="F131" s="3" t="str">
        <f>IFERROR(IF(Loan_Not_Paid*Values_Entered,Principal,""), "")</f>
        <v/>
      </c>
      <c r="G131" s="3" t="str">
        <f>IFERROR(IF(Loan_Not_Paid*Values_Entered,Interest,""), "")</f>
        <v/>
      </c>
      <c r="H131" s="3" t="str">
        <f>IFERROR(IF(Loan_Not_Paid*Values_Entered,Ending_Balance,""), "")</f>
        <v/>
      </c>
    </row>
    <row r="132" spans="2:8">
      <c r="B132" s="5" t="str">
        <f>IFERROR(IF(Loan_Not_Paid*Values_Entered,Payment_Number,""), "")</f>
        <v/>
      </c>
      <c r="C132" s="16" t="str">
        <f>IFERROR(IF(Loan_Not_Paid*Values_Entered,Payment_Date,""), "")</f>
        <v/>
      </c>
      <c r="D132" s="3" t="str">
        <f>IFERROR(IF(Loan_Not_Paid*Values_Entered,Beginning_Balance,""), "")</f>
        <v/>
      </c>
      <c r="E132" s="3" t="str">
        <f>IFERROR(IF(Loan_Not_Paid*Values_Entered,Monthly_Payment,""), "")</f>
        <v/>
      </c>
      <c r="F132" s="3" t="str">
        <f>IFERROR(IF(Loan_Not_Paid*Values_Entered,Principal,""), "")</f>
        <v/>
      </c>
      <c r="G132" s="3" t="str">
        <f>IFERROR(IF(Loan_Not_Paid*Values_Entered,Interest,""), "")</f>
        <v/>
      </c>
      <c r="H132" s="3" t="str">
        <f>IFERROR(IF(Loan_Not_Paid*Values_Entered,Ending_Balance,""), "")</f>
        <v/>
      </c>
    </row>
    <row r="133" spans="2:8">
      <c r="B133" s="5" t="str">
        <f>IFERROR(IF(Loan_Not_Paid*Values_Entered,Payment_Number,""), "")</f>
        <v/>
      </c>
      <c r="C133" s="16" t="str">
        <f>IFERROR(IF(Loan_Not_Paid*Values_Entered,Payment_Date,""), "")</f>
        <v/>
      </c>
      <c r="D133" s="3" t="str">
        <f>IFERROR(IF(Loan_Not_Paid*Values_Entered,Beginning_Balance,""), "")</f>
        <v/>
      </c>
      <c r="E133" s="3" t="str">
        <f>IFERROR(IF(Loan_Not_Paid*Values_Entered,Monthly_Payment,""), "")</f>
        <v/>
      </c>
      <c r="F133" s="3" t="str">
        <f>IFERROR(IF(Loan_Not_Paid*Values_Entered,Principal,""), "")</f>
        <v/>
      </c>
      <c r="G133" s="3" t="str">
        <f>IFERROR(IF(Loan_Not_Paid*Values_Entered,Interest,""), "")</f>
        <v/>
      </c>
      <c r="H133" s="3" t="str">
        <f>IFERROR(IF(Loan_Not_Paid*Values_Entered,Ending_Balance,""), "")</f>
        <v/>
      </c>
    </row>
    <row r="134" spans="2:8">
      <c r="B134" s="5" t="str">
        <f>IFERROR(IF(Loan_Not_Paid*Values_Entered,Payment_Number,""), "")</f>
        <v/>
      </c>
      <c r="C134" s="16" t="str">
        <f>IFERROR(IF(Loan_Not_Paid*Values_Entered,Payment_Date,""), "")</f>
        <v/>
      </c>
      <c r="D134" s="3" t="str">
        <f>IFERROR(IF(Loan_Not_Paid*Values_Entered,Beginning_Balance,""), "")</f>
        <v/>
      </c>
      <c r="E134" s="3" t="str">
        <f>IFERROR(IF(Loan_Not_Paid*Values_Entered,Monthly_Payment,""), "")</f>
        <v/>
      </c>
      <c r="F134" s="3" t="str">
        <f>IFERROR(IF(Loan_Not_Paid*Values_Entered,Principal,""), "")</f>
        <v/>
      </c>
      <c r="G134" s="3" t="str">
        <f>IFERROR(IF(Loan_Not_Paid*Values_Entered,Interest,""), "")</f>
        <v/>
      </c>
      <c r="H134" s="3" t="str">
        <f>IFERROR(IF(Loan_Not_Paid*Values_Entered,Ending_Balance,""), "")</f>
        <v/>
      </c>
    </row>
    <row r="135" spans="2:8">
      <c r="B135" s="5" t="str">
        <f>IFERROR(IF(Loan_Not_Paid*Values_Entered,Payment_Number,""), "")</f>
        <v/>
      </c>
      <c r="C135" s="16" t="str">
        <f>IFERROR(IF(Loan_Not_Paid*Values_Entered,Payment_Date,""), "")</f>
        <v/>
      </c>
      <c r="D135" s="3" t="str">
        <f>IFERROR(IF(Loan_Not_Paid*Values_Entered,Beginning_Balance,""), "")</f>
        <v/>
      </c>
      <c r="E135" s="3" t="str">
        <f>IFERROR(IF(Loan_Not_Paid*Values_Entered,Monthly_Payment,""), "")</f>
        <v/>
      </c>
      <c r="F135" s="3" t="str">
        <f>IFERROR(IF(Loan_Not_Paid*Values_Entered,Principal,""), "")</f>
        <v/>
      </c>
      <c r="G135" s="3" t="str">
        <f>IFERROR(IF(Loan_Not_Paid*Values_Entered,Interest,""), "")</f>
        <v/>
      </c>
      <c r="H135" s="3" t="str">
        <f>IFERROR(IF(Loan_Not_Paid*Values_Entered,Ending_Balance,""), "")</f>
        <v/>
      </c>
    </row>
    <row r="136" spans="2:8">
      <c r="B136" s="5" t="str">
        <f>IFERROR(IF(Loan_Not_Paid*Values_Entered,Payment_Number,""), "")</f>
        <v/>
      </c>
      <c r="C136" s="16" t="str">
        <f>IFERROR(IF(Loan_Not_Paid*Values_Entered,Payment_Date,""), "")</f>
        <v/>
      </c>
      <c r="D136" s="3" t="str">
        <f>IFERROR(IF(Loan_Not_Paid*Values_Entered,Beginning_Balance,""), "")</f>
        <v/>
      </c>
      <c r="E136" s="3" t="str">
        <f>IFERROR(IF(Loan_Not_Paid*Values_Entered,Monthly_Payment,""), "")</f>
        <v/>
      </c>
      <c r="F136" s="3" t="str">
        <f>IFERROR(IF(Loan_Not_Paid*Values_Entered,Principal,""), "")</f>
        <v/>
      </c>
      <c r="G136" s="3" t="str">
        <f>IFERROR(IF(Loan_Not_Paid*Values_Entered,Interest,""), "")</f>
        <v/>
      </c>
      <c r="H136" s="3" t="str">
        <f>IFERROR(IF(Loan_Not_Paid*Values_Entered,Ending_Balance,""), "")</f>
        <v/>
      </c>
    </row>
    <row r="137" spans="2:8">
      <c r="B137" s="5" t="str">
        <f>IFERROR(IF(Loan_Not_Paid*Values_Entered,Payment_Number,""), "")</f>
        <v/>
      </c>
      <c r="C137" s="16" t="str">
        <f>IFERROR(IF(Loan_Not_Paid*Values_Entered,Payment_Date,""), "")</f>
        <v/>
      </c>
      <c r="D137" s="3" t="str">
        <f>IFERROR(IF(Loan_Not_Paid*Values_Entered,Beginning_Balance,""), "")</f>
        <v/>
      </c>
      <c r="E137" s="3" t="str">
        <f>IFERROR(IF(Loan_Not_Paid*Values_Entered,Monthly_Payment,""), "")</f>
        <v/>
      </c>
      <c r="F137" s="3" t="str">
        <f>IFERROR(IF(Loan_Not_Paid*Values_Entered,Principal,""), "")</f>
        <v/>
      </c>
      <c r="G137" s="3" t="str">
        <f>IFERROR(IF(Loan_Not_Paid*Values_Entered,Interest,""), "")</f>
        <v/>
      </c>
      <c r="H137" s="3" t="str">
        <f>IFERROR(IF(Loan_Not_Paid*Values_Entered,Ending_Balance,""), "")</f>
        <v/>
      </c>
    </row>
    <row r="138" spans="2:8">
      <c r="B138" s="5" t="str">
        <f>IFERROR(IF(Loan_Not_Paid*Values_Entered,Payment_Number,""), "")</f>
        <v/>
      </c>
      <c r="C138" s="16" t="str">
        <f>IFERROR(IF(Loan_Not_Paid*Values_Entered,Payment_Date,""), "")</f>
        <v/>
      </c>
      <c r="D138" s="3" t="str">
        <f>IFERROR(IF(Loan_Not_Paid*Values_Entered,Beginning_Balance,""), "")</f>
        <v/>
      </c>
      <c r="E138" s="3" t="str">
        <f>IFERROR(IF(Loan_Not_Paid*Values_Entered,Monthly_Payment,""), "")</f>
        <v/>
      </c>
      <c r="F138" s="3" t="str">
        <f>IFERROR(IF(Loan_Not_Paid*Values_Entered,Principal,""), "")</f>
        <v/>
      </c>
      <c r="G138" s="3" t="str">
        <f>IFERROR(IF(Loan_Not_Paid*Values_Entered,Interest,""), "")</f>
        <v/>
      </c>
      <c r="H138" s="3" t="str">
        <f>IFERROR(IF(Loan_Not_Paid*Values_Entered,Ending_Balance,""), "")</f>
        <v/>
      </c>
    </row>
    <row r="139" spans="2:8">
      <c r="B139" s="5" t="str">
        <f>IFERROR(IF(Loan_Not_Paid*Values_Entered,Payment_Number,""), "")</f>
        <v/>
      </c>
      <c r="C139" s="16" t="str">
        <f>IFERROR(IF(Loan_Not_Paid*Values_Entered,Payment_Date,""), "")</f>
        <v/>
      </c>
      <c r="D139" s="3" t="str">
        <f>IFERROR(IF(Loan_Not_Paid*Values_Entered,Beginning_Balance,""), "")</f>
        <v/>
      </c>
      <c r="E139" s="3" t="str">
        <f>IFERROR(IF(Loan_Not_Paid*Values_Entered,Monthly_Payment,""), "")</f>
        <v/>
      </c>
      <c r="F139" s="3" t="str">
        <f>IFERROR(IF(Loan_Not_Paid*Values_Entered,Principal,""), "")</f>
        <v/>
      </c>
      <c r="G139" s="3" t="str">
        <f>IFERROR(IF(Loan_Not_Paid*Values_Entered,Interest,""), "")</f>
        <v/>
      </c>
      <c r="H139" s="3" t="str">
        <f>IFERROR(IF(Loan_Not_Paid*Values_Entered,Ending_Balance,""), "")</f>
        <v/>
      </c>
    </row>
    <row r="140" spans="2:8">
      <c r="B140" s="5" t="str">
        <f>IFERROR(IF(Loan_Not_Paid*Values_Entered,Payment_Number,""), "")</f>
        <v/>
      </c>
      <c r="C140" s="16" t="str">
        <f>IFERROR(IF(Loan_Not_Paid*Values_Entered,Payment_Date,""), "")</f>
        <v/>
      </c>
      <c r="D140" s="3" t="str">
        <f>IFERROR(IF(Loan_Not_Paid*Values_Entered,Beginning_Balance,""), "")</f>
        <v/>
      </c>
      <c r="E140" s="3" t="str">
        <f>IFERROR(IF(Loan_Not_Paid*Values_Entered,Monthly_Payment,""), "")</f>
        <v/>
      </c>
      <c r="F140" s="3" t="str">
        <f>IFERROR(IF(Loan_Not_Paid*Values_Entered,Principal,""), "")</f>
        <v/>
      </c>
      <c r="G140" s="3" t="str">
        <f>IFERROR(IF(Loan_Not_Paid*Values_Entered,Interest,""), "")</f>
        <v/>
      </c>
      <c r="H140" s="3" t="str">
        <f>IFERROR(IF(Loan_Not_Paid*Values_Entered,Ending_Balance,""), "")</f>
        <v/>
      </c>
    </row>
    <row r="141" spans="2:8">
      <c r="B141" s="5" t="str">
        <f>IFERROR(IF(Loan_Not_Paid*Values_Entered,Payment_Number,""), "")</f>
        <v/>
      </c>
      <c r="C141" s="16" t="str">
        <f>IFERROR(IF(Loan_Not_Paid*Values_Entered,Payment_Date,""), "")</f>
        <v/>
      </c>
      <c r="D141" s="3" t="str">
        <f>IFERROR(IF(Loan_Not_Paid*Values_Entered,Beginning_Balance,""), "")</f>
        <v/>
      </c>
      <c r="E141" s="3" t="str">
        <f>IFERROR(IF(Loan_Not_Paid*Values_Entered,Monthly_Payment,""), "")</f>
        <v/>
      </c>
      <c r="F141" s="3" t="str">
        <f>IFERROR(IF(Loan_Not_Paid*Values_Entered,Principal,""), "")</f>
        <v/>
      </c>
      <c r="G141" s="3" t="str">
        <f>IFERROR(IF(Loan_Not_Paid*Values_Entered,Interest,""), "")</f>
        <v/>
      </c>
      <c r="H141" s="3" t="str">
        <f>IFERROR(IF(Loan_Not_Paid*Values_Entered,Ending_Balance,""), "")</f>
        <v/>
      </c>
    </row>
    <row r="142" spans="2:8">
      <c r="B142" s="5" t="str">
        <f>IFERROR(IF(Loan_Not_Paid*Values_Entered,Payment_Number,""), "")</f>
        <v/>
      </c>
      <c r="C142" s="16" t="str">
        <f>IFERROR(IF(Loan_Not_Paid*Values_Entered,Payment_Date,""), "")</f>
        <v/>
      </c>
      <c r="D142" s="3" t="str">
        <f>IFERROR(IF(Loan_Not_Paid*Values_Entered,Beginning_Balance,""), "")</f>
        <v/>
      </c>
      <c r="E142" s="3" t="str">
        <f>IFERROR(IF(Loan_Not_Paid*Values_Entered,Monthly_Payment,""), "")</f>
        <v/>
      </c>
      <c r="F142" s="3" t="str">
        <f>IFERROR(IF(Loan_Not_Paid*Values_Entered,Principal,""), "")</f>
        <v/>
      </c>
      <c r="G142" s="3" t="str">
        <f>IFERROR(IF(Loan_Not_Paid*Values_Entered,Interest,""), "")</f>
        <v/>
      </c>
      <c r="H142" s="3" t="str">
        <f>IFERROR(IF(Loan_Not_Paid*Values_Entered,Ending_Balance,""), "")</f>
        <v/>
      </c>
    </row>
    <row r="143" spans="2:8">
      <c r="B143" s="5" t="str">
        <f>IFERROR(IF(Loan_Not_Paid*Values_Entered,Payment_Number,""), "")</f>
        <v/>
      </c>
      <c r="C143" s="16" t="str">
        <f>IFERROR(IF(Loan_Not_Paid*Values_Entered,Payment_Date,""), "")</f>
        <v/>
      </c>
      <c r="D143" s="3" t="str">
        <f>IFERROR(IF(Loan_Not_Paid*Values_Entered,Beginning_Balance,""), "")</f>
        <v/>
      </c>
      <c r="E143" s="3" t="str">
        <f>IFERROR(IF(Loan_Not_Paid*Values_Entered,Monthly_Payment,""), "")</f>
        <v/>
      </c>
      <c r="F143" s="3" t="str">
        <f>IFERROR(IF(Loan_Not_Paid*Values_Entered,Principal,""), "")</f>
        <v/>
      </c>
      <c r="G143" s="3" t="str">
        <f>IFERROR(IF(Loan_Not_Paid*Values_Entered,Interest,""), "")</f>
        <v/>
      </c>
      <c r="H143" s="3" t="str">
        <f>IFERROR(IF(Loan_Not_Paid*Values_Entered,Ending_Balance,""), "")</f>
        <v/>
      </c>
    </row>
    <row r="144" spans="2:8">
      <c r="B144" s="5" t="str">
        <f>IFERROR(IF(Loan_Not_Paid*Values_Entered,Payment_Number,""), "")</f>
        <v/>
      </c>
      <c r="C144" s="16" t="str">
        <f>IFERROR(IF(Loan_Not_Paid*Values_Entered,Payment_Date,""), "")</f>
        <v/>
      </c>
      <c r="D144" s="3" t="str">
        <f>IFERROR(IF(Loan_Not_Paid*Values_Entered,Beginning_Balance,""), "")</f>
        <v/>
      </c>
      <c r="E144" s="3" t="str">
        <f>IFERROR(IF(Loan_Not_Paid*Values_Entered,Monthly_Payment,""), "")</f>
        <v/>
      </c>
      <c r="F144" s="3" t="str">
        <f>IFERROR(IF(Loan_Not_Paid*Values_Entered,Principal,""), "")</f>
        <v/>
      </c>
      <c r="G144" s="3" t="str">
        <f>IFERROR(IF(Loan_Not_Paid*Values_Entered,Interest,""), "")</f>
        <v/>
      </c>
      <c r="H144" s="3" t="str">
        <f>IFERROR(IF(Loan_Not_Paid*Values_Entered,Ending_Balance,""), "")</f>
        <v/>
      </c>
    </row>
    <row r="145" spans="2:8">
      <c r="B145" s="5" t="str">
        <f>IFERROR(IF(Loan_Not_Paid*Values_Entered,Payment_Number,""), "")</f>
        <v/>
      </c>
      <c r="C145" s="16" t="str">
        <f>IFERROR(IF(Loan_Not_Paid*Values_Entered,Payment_Date,""), "")</f>
        <v/>
      </c>
      <c r="D145" s="3" t="str">
        <f>IFERROR(IF(Loan_Not_Paid*Values_Entered,Beginning_Balance,""), "")</f>
        <v/>
      </c>
      <c r="E145" s="3" t="str">
        <f>IFERROR(IF(Loan_Not_Paid*Values_Entered,Monthly_Payment,""), "")</f>
        <v/>
      </c>
      <c r="F145" s="3" t="str">
        <f>IFERROR(IF(Loan_Not_Paid*Values_Entered,Principal,""), "")</f>
        <v/>
      </c>
      <c r="G145" s="3" t="str">
        <f>IFERROR(IF(Loan_Not_Paid*Values_Entered,Interest,""), "")</f>
        <v/>
      </c>
      <c r="H145" s="3" t="str">
        <f>IFERROR(IF(Loan_Not_Paid*Values_Entered,Ending_Balance,""), "")</f>
        <v/>
      </c>
    </row>
    <row r="146" spans="2:8">
      <c r="B146" s="5" t="str">
        <f>IFERROR(IF(Loan_Not_Paid*Values_Entered,Payment_Number,""), "")</f>
        <v/>
      </c>
      <c r="C146" s="16" t="str">
        <f>IFERROR(IF(Loan_Not_Paid*Values_Entered,Payment_Date,""), "")</f>
        <v/>
      </c>
      <c r="D146" s="3" t="str">
        <f>IFERROR(IF(Loan_Not_Paid*Values_Entered,Beginning_Balance,""), "")</f>
        <v/>
      </c>
      <c r="E146" s="3" t="str">
        <f>IFERROR(IF(Loan_Not_Paid*Values_Entered,Monthly_Payment,""), "")</f>
        <v/>
      </c>
      <c r="F146" s="3" t="str">
        <f>IFERROR(IF(Loan_Not_Paid*Values_Entered,Principal,""), "")</f>
        <v/>
      </c>
      <c r="G146" s="3" t="str">
        <f>IFERROR(IF(Loan_Not_Paid*Values_Entered,Interest,""), "")</f>
        <v/>
      </c>
      <c r="H146" s="3" t="str">
        <f>IFERROR(IF(Loan_Not_Paid*Values_Entered,Ending_Balance,""), "")</f>
        <v/>
      </c>
    </row>
    <row r="147" spans="2:8">
      <c r="B147" s="5" t="str">
        <f>IFERROR(IF(Loan_Not_Paid*Values_Entered,Payment_Number,""), "")</f>
        <v/>
      </c>
      <c r="C147" s="16" t="str">
        <f>IFERROR(IF(Loan_Not_Paid*Values_Entered,Payment_Date,""), "")</f>
        <v/>
      </c>
      <c r="D147" s="3" t="str">
        <f>IFERROR(IF(Loan_Not_Paid*Values_Entered,Beginning_Balance,""), "")</f>
        <v/>
      </c>
      <c r="E147" s="3" t="str">
        <f>IFERROR(IF(Loan_Not_Paid*Values_Entered,Monthly_Payment,""), "")</f>
        <v/>
      </c>
      <c r="F147" s="3" t="str">
        <f>IFERROR(IF(Loan_Not_Paid*Values_Entered,Principal,""), "")</f>
        <v/>
      </c>
      <c r="G147" s="3" t="str">
        <f>IFERROR(IF(Loan_Not_Paid*Values_Entered,Interest,""), "")</f>
        <v/>
      </c>
      <c r="H147" s="3" t="str">
        <f>IFERROR(IF(Loan_Not_Paid*Values_Entered,Ending_Balance,""), "")</f>
        <v/>
      </c>
    </row>
    <row r="148" spans="2:8">
      <c r="B148" s="5" t="str">
        <f>IFERROR(IF(Loan_Not_Paid*Values_Entered,Payment_Number,""), "")</f>
        <v/>
      </c>
      <c r="C148" s="16" t="str">
        <f>IFERROR(IF(Loan_Not_Paid*Values_Entered,Payment_Date,""), "")</f>
        <v/>
      </c>
      <c r="D148" s="3" t="str">
        <f>IFERROR(IF(Loan_Not_Paid*Values_Entered,Beginning_Balance,""), "")</f>
        <v/>
      </c>
      <c r="E148" s="3" t="str">
        <f>IFERROR(IF(Loan_Not_Paid*Values_Entered,Monthly_Payment,""), "")</f>
        <v/>
      </c>
      <c r="F148" s="3" t="str">
        <f>IFERROR(IF(Loan_Not_Paid*Values_Entered,Principal,""), "")</f>
        <v/>
      </c>
      <c r="G148" s="3" t="str">
        <f>IFERROR(IF(Loan_Not_Paid*Values_Entered,Interest,""), "")</f>
        <v/>
      </c>
      <c r="H148" s="3" t="str">
        <f>IFERROR(IF(Loan_Not_Paid*Values_Entered,Ending_Balance,""), "")</f>
        <v/>
      </c>
    </row>
    <row r="149" spans="2:8">
      <c r="B149" s="5" t="str">
        <f>IFERROR(IF(Loan_Not_Paid*Values_Entered,Payment_Number,""), "")</f>
        <v/>
      </c>
      <c r="C149" s="16" t="str">
        <f>IFERROR(IF(Loan_Not_Paid*Values_Entered,Payment_Date,""), "")</f>
        <v/>
      </c>
      <c r="D149" s="3" t="str">
        <f>IFERROR(IF(Loan_Not_Paid*Values_Entered,Beginning_Balance,""), "")</f>
        <v/>
      </c>
      <c r="E149" s="3" t="str">
        <f>IFERROR(IF(Loan_Not_Paid*Values_Entered,Monthly_Payment,""), "")</f>
        <v/>
      </c>
      <c r="F149" s="3" t="str">
        <f>IFERROR(IF(Loan_Not_Paid*Values_Entered,Principal,""), "")</f>
        <v/>
      </c>
      <c r="G149" s="3" t="str">
        <f>IFERROR(IF(Loan_Not_Paid*Values_Entered,Interest,""), "")</f>
        <v/>
      </c>
      <c r="H149" s="3" t="str">
        <f>IFERROR(IF(Loan_Not_Paid*Values_Entered,Ending_Balance,""), "")</f>
        <v/>
      </c>
    </row>
    <row r="150" spans="2:8">
      <c r="B150" s="5" t="str">
        <f>IFERROR(IF(Loan_Not_Paid*Values_Entered,Payment_Number,""), "")</f>
        <v/>
      </c>
      <c r="C150" s="16" t="str">
        <f>IFERROR(IF(Loan_Not_Paid*Values_Entered,Payment_Date,""), "")</f>
        <v/>
      </c>
      <c r="D150" s="3" t="str">
        <f>IFERROR(IF(Loan_Not_Paid*Values_Entered,Beginning_Balance,""), "")</f>
        <v/>
      </c>
      <c r="E150" s="3" t="str">
        <f>IFERROR(IF(Loan_Not_Paid*Values_Entered,Monthly_Payment,""), "")</f>
        <v/>
      </c>
      <c r="F150" s="3" t="str">
        <f>IFERROR(IF(Loan_Not_Paid*Values_Entered,Principal,""), "")</f>
        <v/>
      </c>
      <c r="G150" s="3" t="str">
        <f>IFERROR(IF(Loan_Not_Paid*Values_Entered,Interest,""), "")</f>
        <v/>
      </c>
      <c r="H150" s="3" t="str">
        <f>IFERROR(IF(Loan_Not_Paid*Values_Entered,Ending_Balance,""), "")</f>
        <v/>
      </c>
    </row>
    <row r="151" spans="2:8">
      <c r="B151" s="5" t="str">
        <f>IFERROR(IF(Loan_Not_Paid*Values_Entered,Payment_Number,""), "")</f>
        <v/>
      </c>
      <c r="C151" s="16" t="str">
        <f>IFERROR(IF(Loan_Not_Paid*Values_Entered,Payment_Date,""), "")</f>
        <v/>
      </c>
      <c r="D151" s="3" t="str">
        <f>IFERROR(IF(Loan_Not_Paid*Values_Entered,Beginning_Balance,""), "")</f>
        <v/>
      </c>
      <c r="E151" s="3" t="str">
        <f>IFERROR(IF(Loan_Not_Paid*Values_Entered,Monthly_Payment,""), "")</f>
        <v/>
      </c>
      <c r="F151" s="3" t="str">
        <f>IFERROR(IF(Loan_Not_Paid*Values_Entered,Principal,""), "")</f>
        <v/>
      </c>
      <c r="G151" s="3" t="str">
        <f>IFERROR(IF(Loan_Not_Paid*Values_Entered,Interest,""), "")</f>
        <v/>
      </c>
      <c r="H151" s="3" t="str">
        <f>IFERROR(IF(Loan_Not_Paid*Values_Entered,Ending_Balance,""), "")</f>
        <v/>
      </c>
    </row>
    <row r="152" spans="2:8">
      <c r="B152" s="5" t="str">
        <f>IFERROR(IF(Loan_Not_Paid*Values_Entered,Payment_Number,""), "")</f>
        <v/>
      </c>
      <c r="C152" s="16" t="str">
        <f>IFERROR(IF(Loan_Not_Paid*Values_Entered,Payment_Date,""), "")</f>
        <v/>
      </c>
      <c r="D152" s="3" t="str">
        <f>IFERROR(IF(Loan_Not_Paid*Values_Entered,Beginning_Balance,""), "")</f>
        <v/>
      </c>
      <c r="E152" s="3" t="str">
        <f>IFERROR(IF(Loan_Not_Paid*Values_Entered,Monthly_Payment,""), "")</f>
        <v/>
      </c>
      <c r="F152" s="3" t="str">
        <f>IFERROR(IF(Loan_Not_Paid*Values_Entered,Principal,""), "")</f>
        <v/>
      </c>
      <c r="G152" s="3" t="str">
        <f>IFERROR(IF(Loan_Not_Paid*Values_Entered,Interest,""), "")</f>
        <v/>
      </c>
      <c r="H152" s="3" t="str">
        <f>IFERROR(IF(Loan_Not_Paid*Values_Entered,Ending_Balance,""), "")</f>
        <v/>
      </c>
    </row>
    <row r="153" spans="2:8">
      <c r="B153" s="5" t="str">
        <f>IFERROR(IF(Loan_Not_Paid*Values_Entered,Payment_Number,""), "")</f>
        <v/>
      </c>
      <c r="C153" s="16" t="str">
        <f>IFERROR(IF(Loan_Not_Paid*Values_Entered,Payment_Date,""), "")</f>
        <v/>
      </c>
      <c r="D153" s="3" t="str">
        <f>IFERROR(IF(Loan_Not_Paid*Values_Entered,Beginning_Balance,""), "")</f>
        <v/>
      </c>
      <c r="E153" s="3" t="str">
        <f>IFERROR(IF(Loan_Not_Paid*Values_Entered,Monthly_Payment,""), "")</f>
        <v/>
      </c>
      <c r="F153" s="3" t="str">
        <f>IFERROR(IF(Loan_Not_Paid*Values_Entered,Principal,""), "")</f>
        <v/>
      </c>
      <c r="G153" s="3" t="str">
        <f>IFERROR(IF(Loan_Not_Paid*Values_Entered,Interest,""), "")</f>
        <v/>
      </c>
      <c r="H153" s="3" t="str">
        <f>IFERROR(IF(Loan_Not_Paid*Values_Entered,Ending_Balance,""), "")</f>
        <v/>
      </c>
    </row>
    <row r="154" spans="2:8">
      <c r="B154" s="5" t="str">
        <f>IFERROR(IF(Loan_Not_Paid*Values_Entered,Payment_Number,""), "")</f>
        <v/>
      </c>
      <c r="C154" s="16" t="str">
        <f>IFERROR(IF(Loan_Not_Paid*Values_Entered,Payment_Date,""), "")</f>
        <v/>
      </c>
      <c r="D154" s="3" t="str">
        <f>IFERROR(IF(Loan_Not_Paid*Values_Entered,Beginning_Balance,""), "")</f>
        <v/>
      </c>
      <c r="E154" s="3" t="str">
        <f>IFERROR(IF(Loan_Not_Paid*Values_Entered,Monthly_Payment,""), "")</f>
        <v/>
      </c>
      <c r="F154" s="3" t="str">
        <f>IFERROR(IF(Loan_Not_Paid*Values_Entered,Principal,""), "")</f>
        <v/>
      </c>
      <c r="G154" s="3" t="str">
        <f>IFERROR(IF(Loan_Not_Paid*Values_Entered,Interest,""), "")</f>
        <v/>
      </c>
      <c r="H154" s="3" t="str">
        <f>IFERROR(IF(Loan_Not_Paid*Values_Entered,Ending_Balance,""), "")</f>
        <v/>
      </c>
    </row>
    <row r="155" spans="2:8">
      <c r="B155" s="5" t="str">
        <f>IFERROR(IF(Loan_Not_Paid*Values_Entered,Payment_Number,""), "")</f>
        <v/>
      </c>
      <c r="C155" s="16" t="str">
        <f>IFERROR(IF(Loan_Not_Paid*Values_Entered,Payment_Date,""), "")</f>
        <v/>
      </c>
      <c r="D155" s="3" t="str">
        <f>IFERROR(IF(Loan_Not_Paid*Values_Entered,Beginning_Balance,""), "")</f>
        <v/>
      </c>
      <c r="E155" s="3" t="str">
        <f>IFERROR(IF(Loan_Not_Paid*Values_Entered,Monthly_Payment,""), "")</f>
        <v/>
      </c>
      <c r="F155" s="3" t="str">
        <f>IFERROR(IF(Loan_Not_Paid*Values_Entered,Principal,""), "")</f>
        <v/>
      </c>
      <c r="G155" s="3" t="str">
        <f>IFERROR(IF(Loan_Not_Paid*Values_Entered,Interest,""), "")</f>
        <v/>
      </c>
      <c r="H155" s="3" t="str">
        <f>IFERROR(IF(Loan_Not_Paid*Values_Entered,Ending_Balance,""), "")</f>
        <v/>
      </c>
    </row>
    <row r="156" spans="2:8">
      <c r="B156" s="5" t="str">
        <f>IFERROR(IF(Loan_Not_Paid*Values_Entered,Payment_Number,""), "")</f>
        <v/>
      </c>
      <c r="C156" s="16" t="str">
        <f>IFERROR(IF(Loan_Not_Paid*Values_Entered,Payment_Date,""), "")</f>
        <v/>
      </c>
      <c r="D156" s="3" t="str">
        <f>IFERROR(IF(Loan_Not_Paid*Values_Entered,Beginning_Balance,""), "")</f>
        <v/>
      </c>
      <c r="E156" s="3" t="str">
        <f>IFERROR(IF(Loan_Not_Paid*Values_Entered,Monthly_Payment,""), "")</f>
        <v/>
      </c>
      <c r="F156" s="3" t="str">
        <f>IFERROR(IF(Loan_Not_Paid*Values_Entered,Principal,""), "")</f>
        <v/>
      </c>
      <c r="G156" s="3" t="str">
        <f>IFERROR(IF(Loan_Not_Paid*Values_Entered,Interest,""), "")</f>
        <v/>
      </c>
      <c r="H156" s="3" t="str">
        <f>IFERROR(IF(Loan_Not_Paid*Values_Entered,Ending_Balance,""), "")</f>
        <v/>
      </c>
    </row>
    <row r="157" spans="2:8">
      <c r="B157" s="5" t="str">
        <f>IFERROR(IF(Loan_Not_Paid*Values_Entered,Payment_Number,""), "")</f>
        <v/>
      </c>
      <c r="C157" s="16" t="str">
        <f>IFERROR(IF(Loan_Not_Paid*Values_Entered,Payment_Date,""), "")</f>
        <v/>
      </c>
      <c r="D157" s="3" t="str">
        <f>IFERROR(IF(Loan_Not_Paid*Values_Entered,Beginning_Balance,""), "")</f>
        <v/>
      </c>
      <c r="E157" s="3" t="str">
        <f>IFERROR(IF(Loan_Not_Paid*Values_Entered,Monthly_Payment,""), "")</f>
        <v/>
      </c>
      <c r="F157" s="3" t="str">
        <f>IFERROR(IF(Loan_Not_Paid*Values_Entered,Principal,""), "")</f>
        <v/>
      </c>
      <c r="G157" s="3" t="str">
        <f>IFERROR(IF(Loan_Not_Paid*Values_Entered,Interest,""), "")</f>
        <v/>
      </c>
      <c r="H157" s="3" t="str">
        <f>IFERROR(IF(Loan_Not_Paid*Values_Entered,Ending_Balance,""), "")</f>
        <v/>
      </c>
    </row>
    <row r="158" spans="2:8">
      <c r="B158" s="5" t="str">
        <f>IFERROR(IF(Loan_Not_Paid*Values_Entered,Payment_Number,""), "")</f>
        <v/>
      </c>
      <c r="C158" s="16" t="str">
        <f>IFERROR(IF(Loan_Not_Paid*Values_Entered,Payment_Date,""), "")</f>
        <v/>
      </c>
      <c r="D158" s="3" t="str">
        <f>IFERROR(IF(Loan_Not_Paid*Values_Entered,Beginning_Balance,""), "")</f>
        <v/>
      </c>
      <c r="E158" s="3" t="str">
        <f>IFERROR(IF(Loan_Not_Paid*Values_Entered,Monthly_Payment,""), "")</f>
        <v/>
      </c>
      <c r="F158" s="3" t="str">
        <f>IFERROR(IF(Loan_Not_Paid*Values_Entered,Principal,""), "")</f>
        <v/>
      </c>
      <c r="G158" s="3" t="str">
        <f>IFERROR(IF(Loan_Not_Paid*Values_Entered,Interest,""), "")</f>
        <v/>
      </c>
      <c r="H158" s="3" t="str">
        <f>IFERROR(IF(Loan_Not_Paid*Values_Entered,Ending_Balance,""), "")</f>
        <v/>
      </c>
    </row>
    <row r="159" spans="2:8">
      <c r="B159" s="5" t="str">
        <f>IFERROR(IF(Loan_Not_Paid*Values_Entered,Payment_Number,""), "")</f>
        <v/>
      </c>
      <c r="C159" s="16" t="str">
        <f>IFERROR(IF(Loan_Not_Paid*Values_Entered,Payment_Date,""), "")</f>
        <v/>
      </c>
      <c r="D159" s="3" t="str">
        <f>IFERROR(IF(Loan_Not_Paid*Values_Entered,Beginning_Balance,""), "")</f>
        <v/>
      </c>
      <c r="E159" s="3" t="str">
        <f>IFERROR(IF(Loan_Not_Paid*Values_Entered,Monthly_Payment,""), "")</f>
        <v/>
      </c>
      <c r="F159" s="3" t="str">
        <f>IFERROR(IF(Loan_Not_Paid*Values_Entered,Principal,""), "")</f>
        <v/>
      </c>
      <c r="G159" s="3" t="str">
        <f>IFERROR(IF(Loan_Not_Paid*Values_Entered,Interest,""), "")</f>
        <v/>
      </c>
      <c r="H159" s="3" t="str">
        <f>IFERROR(IF(Loan_Not_Paid*Values_Entered,Ending_Balance,""), "")</f>
        <v/>
      </c>
    </row>
    <row r="160" spans="2:8">
      <c r="B160" s="5" t="str">
        <f>IFERROR(IF(Loan_Not_Paid*Values_Entered,Payment_Number,""), "")</f>
        <v/>
      </c>
      <c r="C160" s="16" t="str">
        <f>IFERROR(IF(Loan_Not_Paid*Values_Entered,Payment_Date,""), "")</f>
        <v/>
      </c>
      <c r="D160" s="3" t="str">
        <f>IFERROR(IF(Loan_Not_Paid*Values_Entered,Beginning_Balance,""), "")</f>
        <v/>
      </c>
      <c r="E160" s="3" t="str">
        <f>IFERROR(IF(Loan_Not_Paid*Values_Entered,Monthly_Payment,""), "")</f>
        <v/>
      </c>
      <c r="F160" s="3" t="str">
        <f>IFERROR(IF(Loan_Not_Paid*Values_Entered,Principal,""), "")</f>
        <v/>
      </c>
      <c r="G160" s="3" t="str">
        <f>IFERROR(IF(Loan_Not_Paid*Values_Entered,Interest,""), "")</f>
        <v/>
      </c>
      <c r="H160" s="3" t="str">
        <f>IFERROR(IF(Loan_Not_Paid*Values_Entered,Ending_Balance,""), "")</f>
        <v/>
      </c>
    </row>
    <row r="161" spans="2:8">
      <c r="B161" s="5" t="str">
        <f>IFERROR(IF(Loan_Not_Paid*Values_Entered,Payment_Number,""), "")</f>
        <v/>
      </c>
      <c r="C161" s="16" t="str">
        <f>IFERROR(IF(Loan_Not_Paid*Values_Entered,Payment_Date,""), "")</f>
        <v/>
      </c>
      <c r="D161" s="3" t="str">
        <f>IFERROR(IF(Loan_Not_Paid*Values_Entered,Beginning_Balance,""), "")</f>
        <v/>
      </c>
      <c r="E161" s="3" t="str">
        <f>IFERROR(IF(Loan_Not_Paid*Values_Entered,Monthly_Payment,""), "")</f>
        <v/>
      </c>
      <c r="F161" s="3" t="str">
        <f>IFERROR(IF(Loan_Not_Paid*Values_Entered,Principal,""), "")</f>
        <v/>
      </c>
      <c r="G161" s="3" t="str">
        <f>IFERROR(IF(Loan_Not_Paid*Values_Entered,Interest,""), "")</f>
        <v/>
      </c>
      <c r="H161" s="3" t="str">
        <f>IFERROR(IF(Loan_Not_Paid*Values_Entered,Ending_Balance,""), "")</f>
        <v/>
      </c>
    </row>
    <row r="162" spans="2:8">
      <c r="B162" s="5" t="str">
        <f>IFERROR(IF(Loan_Not_Paid*Values_Entered,Payment_Number,""), "")</f>
        <v/>
      </c>
      <c r="C162" s="16" t="str">
        <f>IFERROR(IF(Loan_Not_Paid*Values_Entered,Payment_Date,""), "")</f>
        <v/>
      </c>
      <c r="D162" s="3" t="str">
        <f>IFERROR(IF(Loan_Not_Paid*Values_Entered,Beginning_Balance,""), "")</f>
        <v/>
      </c>
      <c r="E162" s="3" t="str">
        <f>IFERROR(IF(Loan_Not_Paid*Values_Entered,Monthly_Payment,""), "")</f>
        <v/>
      </c>
      <c r="F162" s="3" t="str">
        <f>IFERROR(IF(Loan_Not_Paid*Values_Entered,Principal,""), "")</f>
        <v/>
      </c>
      <c r="G162" s="3" t="str">
        <f>IFERROR(IF(Loan_Not_Paid*Values_Entered,Interest,""), "")</f>
        <v/>
      </c>
      <c r="H162" s="3" t="str">
        <f>IFERROR(IF(Loan_Not_Paid*Values_Entered,Ending_Balance,""), "")</f>
        <v/>
      </c>
    </row>
    <row r="163" spans="2:8">
      <c r="B163" s="5" t="str">
        <f>IFERROR(IF(Loan_Not_Paid*Values_Entered,Payment_Number,""), "")</f>
        <v/>
      </c>
      <c r="C163" s="16" t="str">
        <f>IFERROR(IF(Loan_Not_Paid*Values_Entered,Payment_Date,""), "")</f>
        <v/>
      </c>
      <c r="D163" s="3" t="str">
        <f>IFERROR(IF(Loan_Not_Paid*Values_Entered,Beginning_Balance,""), "")</f>
        <v/>
      </c>
      <c r="E163" s="3" t="str">
        <f>IFERROR(IF(Loan_Not_Paid*Values_Entered,Monthly_Payment,""), "")</f>
        <v/>
      </c>
      <c r="F163" s="3" t="str">
        <f>IFERROR(IF(Loan_Not_Paid*Values_Entered,Principal,""), "")</f>
        <v/>
      </c>
      <c r="G163" s="3" t="str">
        <f>IFERROR(IF(Loan_Not_Paid*Values_Entered,Interest,""), "")</f>
        <v/>
      </c>
      <c r="H163" s="3" t="str">
        <f>IFERROR(IF(Loan_Not_Paid*Values_Entered,Ending_Balance,""), "")</f>
        <v/>
      </c>
    </row>
    <row r="164" spans="2:8">
      <c r="B164" s="5" t="str">
        <f>IFERROR(IF(Loan_Not_Paid*Values_Entered,Payment_Number,""), "")</f>
        <v/>
      </c>
      <c r="C164" s="16" t="str">
        <f>IFERROR(IF(Loan_Not_Paid*Values_Entered,Payment_Date,""), "")</f>
        <v/>
      </c>
      <c r="D164" s="3" t="str">
        <f>IFERROR(IF(Loan_Not_Paid*Values_Entered,Beginning_Balance,""), "")</f>
        <v/>
      </c>
      <c r="E164" s="3" t="str">
        <f>IFERROR(IF(Loan_Not_Paid*Values_Entered,Monthly_Payment,""), "")</f>
        <v/>
      </c>
      <c r="F164" s="3" t="str">
        <f>IFERROR(IF(Loan_Not_Paid*Values_Entered,Principal,""), "")</f>
        <v/>
      </c>
      <c r="G164" s="3" t="str">
        <f>IFERROR(IF(Loan_Not_Paid*Values_Entered,Interest,""), "")</f>
        <v/>
      </c>
      <c r="H164" s="3" t="str">
        <f>IFERROR(IF(Loan_Not_Paid*Values_Entered,Ending_Balance,""), "")</f>
        <v/>
      </c>
    </row>
    <row r="165" spans="2:8">
      <c r="B165" s="5" t="str">
        <f>IFERROR(IF(Loan_Not_Paid*Values_Entered,Payment_Number,""), "")</f>
        <v/>
      </c>
      <c r="C165" s="4" t="str">
        <f>IFERROR(IF(Loan_Not_Paid*Values_Entered,Payment_Date,""), "")</f>
        <v/>
      </c>
      <c r="D165" s="3" t="str">
        <f>IFERROR(IF(Loan_Not_Paid*Values_Entered,Beginning_Balance,""), "")</f>
        <v/>
      </c>
      <c r="E165" s="3" t="str">
        <f>IFERROR(IF(Loan_Not_Paid*Values_Entered,Monthly_Payment,""), "")</f>
        <v/>
      </c>
      <c r="F165" s="3" t="str">
        <f>IFERROR(IF(Loan_Not_Paid*Values_Entered,Principal,""), "")</f>
        <v/>
      </c>
      <c r="G165" s="3" t="str">
        <f>IFERROR(IF(Loan_Not_Paid*Values_Entered,Interest,""), "")</f>
        <v/>
      </c>
      <c r="H165" s="3" t="str">
        <f>IFERROR(IF(Loan_Not_Paid*Values_Entered,Ending_Balance,""), "")</f>
        <v/>
      </c>
    </row>
    <row r="166" spans="2:8">
      <c r="B166" s="5" t="str">
        <f>IFERROR(IF(Loan_Not_Paid*Values_Entered,Payment_Number,""), "")</f>
        <v/>
      </c>
      <c r="C166" s="4" t="str">
        <f>IFERROR(IF(Loan_Not_Paid*Values_Entered,Payment_Date,""), "")</f>
        <v/>
      </c>
      <c r="D166" s="3" t="str">
        <f>IFERROR(IF(Loan_Not_Paid*Values_Entered,Beginning_Balance,""), "")</f>
        <v/>
      </c>
      <c r="E166" s="3" t="str">
        <f>IFERROR(IF(Loan_Not_Paid*Values_Entered,Monthly_Payment,""), "")</f>
        <v/>
      </c>
      <c r="F166" s="3" t="str">
        <f>IFERROR(IF(Loan_Not_Paid*Values_Entered,Principal,""), "")</f>
        <v/>
      </c>
      <c r="G166" s="3" t="str">
        <f>IFERROR(IF(Loan_Not_Paid*Values_Entered,Interest,""), "")</f>
        <v/>
      </c>
      <c r="H166" s="3" t="str">
        <f>IFERROR(IF(Loan_Not_Paid*Values_Entered,Ending_Balance,""), "")</f>
        <v/>
      </c>
    </row>
    <row r="167" spans="2:8">
      <c r="B167" s="5" t="str">
        <f>IFERROR(IF(Loan_Not_Paid*Values_Entered,Payment_Number,""), "")</f>
        <v/>
      </c>
      <c r="C167" s="4" t="str">
        <f>IFERROR(IF(Loan_Not_Paid*Values_Entered,Payment_Date,""), "")</f>
        <v/>
      </c>
      <c r="D167" s="3" t="str">
        <f>IFERROR(IF(Loan_Not_Paid*Values_Entered,Beginning_Balance,""), "")</f>
        <v/>
      </c>
      <c r="E167" s="3" t="str">
        <f>IFERROR(IF(Loan_Not_Paid*Values_Entered,Monthly_Payment,""), "")</f>
        <v/>
      </c>
      <c r="F167" s="3" t="str">
        <f>IFERROR(IF(Loan_Not_Paid*Values_Entered,Principal,""), "")</f>
        <v/>
      </c>
      <c r="G167" s="3" t="str">
        <f>IFERROR(IF(Loan_Not_Paid*Values_Entered,Interest,""), "")</f>
        <v/>
      </c>
      <c r="H167" s="3" t="str">
        <f>IFERROR(IF(Loan_Not_Paid*Values_Entered,Ending_Balance,""), "")</f>
        <v/>
      </c>
    </row>
    <row r="168" spans="2:8">
      <c r="B168" s="5" t="str">
        <f>IFERROR(IF(Loan_Not_Paid*Values_Entered,Payment_Number,""), "")</f>
        <v/>
      </c>
      <c r="C168" s="4" t="str">
        <f>IFERROR(IF(Loan_Not_Paid*Values_Entered,Payment_Date,""), "")</f>
        <v/>
      </c>
      <c r="D168" s="3" t="str">
        <f>IFERROR(IF(Loan_Not_Paid*Values_Entered,Beginning_Balance,""), "")</f>
        <v/>
      </c>
      <c r="E168" s="3" t="str">
        <f>IFERROR(IF(Loan_Not_Paid*Values_Entered,Monthly_Payment,""), "")</f>
        <v/>
      </c>
      <c r="F168" s="3" t="str">
        <f>IFERROR(IF(Loan_Not_Paid*Values_Entered,Principal,""), "")</f>
        <v/>
      </c>
      <c r="G168" s="3" t="str">
        <f>IFERROR(IF(Loan_Not_Paid*Values_Entered,Interest,""), "")</f>
        <v/>
      </c>
      <c r="H168" s="3" t="str">
        <f>IFERROR(IF(Loan_Not_Paid*Values_Entered,Ending_Balance,""), "")</f>
        <v/>
      </c>
    </row>
    <row r="169" spans="2:8">
      <c r="B169" s="5" t="str">
        <f>IFERROR(IF(Loan_Not_Paid*Values_Entered,Payment_Number,""), "")</f>
        <v/>
      </c>
      <c r="C169" s="4" t="str">
        <f>IFERROR(IF(Loan_Not_Paid*Values_Entered,Payment_Date,""), "")</f>
        <v/>
      </c>
      <c r="D169" s="3" t="str">
        <f>IFERROR(IF(Loan_Not_Paid*Values_Entered,Beginning_Balance,""), "")</f>
        <v/>
      </c>
      <c r="E169" s="3" t="str">
        <f>IFERROR(IF(Loan_Not_Paid*Values_Entered,Monthly_Payment,""), "")</f>
        <v/>
      </c>
      <c r="F169" s="3" t="str">
        <f>IFERROR(IF(Loan_Not_Paid*Values_Entered,Principal,""), "")</f>
        <v/>
      </c>
      <c r="G169" s="3" t="str">
        <f>IFERROR(IF(Loan_Not_Paid*Values_Entered,Interest,""), "")</f>
        <v/>
      </c>
      <c r="H169" s="3" t="str">
        <f>IFERROR(IF(Loan_Not_Paid*Values_Entered,Ending_Balance,""), "")</f>
        <v/>
      </c>
    </row>
    <row r="170" spans="2:8">
      <c r="B170" s="5" t="str">
        <f>IFERROR(IF(Loan_Not_Paid*Values_Entered,Payment_Number,""), "")</f>
        <v/>
      </c>
      <c r="C170" s="4" t="str">
        <f>IFERROR(IF(Loan_Not_Paid*Values_Entered,Payment_Date,""), "")</f>
        <v/>
      </c>
      <c r="D170" s="3" t="str">
        <f>IFERROR(IF(Loan_Not_Paid*Values_Entered,Beginning_Balance,""), "")</f>
        <v/>
      </c>
      <c r="E170" s="3" t="str">
        <f>IFERROR(IF(Loan_Not_Paid*Values_Entered,Monthly_Payment,""), "")</f>
        <v/>
      </c>
      <c r="F170" s="3" t="str">
        <f>IFERROR(IF(Loan_Not_Paid*Values_Entered,Principal,""), "")</f>
        <v/>
      </c>
      <c r="G170" s="3" t="str">
        <f>IFERROR(IF(Loan_Not_Paid*Values_Entered,Interest,""), "")</f>
        <v/>
      </c>
      <c r="H170" s="3" t="str">
        <f>IFERROR(IF(Loan_Not_Paid*Values_Entered,Ending_Balance,""), "")</f>
        <v/>
      </c>
    </row>
    <row r="171" spans="2:8">
      <c r="B171" s="5" t="str">
        <f>IFERROR(IF(Loan_Not_Paid*Values_Entered,Payment_Number,""), "")</f>
        <v/>
      </c>
      <c r="C171" s="4" t="str">
        <f>IFERROR(IF(Loan_Not_Paid*Values_Entered,Payment_Date,""), "")</f>
        <v/>
      </c>
      <c r="D171" s="3" t="str">
        <f>IFERROR(IF(Loan_Not_Paid*Values_Entered,Beginning_Balance,""), "")</f>
        <v/>
      </c>
      <c r="E171" s="3" t="str">
        <f>IFERROR(IF(Loan_Not_Paid*Values_Entered,Monthly_Payment,""), "")</f>
        <v/>
      </c>
      <c r="F171" s="3" t="str">
        <f>IFERROR(IF(Loan_Not_Paid*Values_Entered,Principal,""), "")</f>
        <v/>
      </c>
      <c r="G171" s="3" t="str">
        <f>IFERROR(IF(Loan_Not_Paid*Values_Entered,Interest,""), "")</f>
        <v/>
      </c>
      <c r="H171" s="3" t="str">
        <f>IFERROR(IF(Loan_Not_Paid*Values_Entered,Ending_Balance,""), "")</f>
        <v/>
      </c>
    </row>
    <row r="172" spans="2:8">
      <c r="B172" s="5" t="str">
        <f>IFERROR(IF(Loan_Not_Paid*Values_Entered,Payment_Number,""), "")</f>
        <v/>
      </c>
      <c r="C172" s="4" t="str">
        <f>IFERROR(IF(Loan_Not_Paid*Values_Entered,Payment_Date,""), "")</f>
        <v/>
      </c>
      <c r="D172" s="3" t="str">
        <f>IFERROR(IF(Loan_Not_Paid*Values_Entered,Beginning_Balance,""), "")</f>
        <v/>
      </c>
      <c r="E172" s="3" t="str">
        <f>IFERROR(IF(Loan_Not_Paid*Values_Entered,Monthly_Payment,""), "")</f>
        <v/>
      </c>
      <c r="F172" s="3" t="str">
        <f>IFERROR(IF(Loan_Not_Paid*Values_Entered,Principal,""), "")</f>
        <v/>
      </c>
      <c r="G172" s="3" t="str">
        <f>IFERROR(IF(Loan_Not_Paid*Values_Entered,Interest,""), "")</f>
        <v/>
      </c>
      <c r="H172" s="3" t="str">
        <f>IFERROR(IF(Loan_Not_Paid*Values_Entered,Ending_Balance,""), "")</f>
        <v/>
      </c>
    </row>
    <row r="173" spans="2:8">
      <c r="B173" s="5" t="str">
        <f>IFERROR(IF(Loan_Not_Paid*Values_Entered,Payment_Number,""), "")</f>
        <v/>
      </c>
      <c r="C173" s="4" t="str">
        <f>IFERROR(IF(Loan_Not_Paid*Values_Entered,Payment_Date,""), "")</f>
        <v/>
      </c>
      <c r="D173" s="3" t="str">
        <f>IFERROR(IF(Loan_Not_Paid*Values_Entered,Beginning_Balance,""), "")</f>
        <v/>
      </c>
      <c r="E173" s="3" t="str">
        <f>IFERROR(IF(Loan_Not_Paid*Values_Entered,Monthly_Payment,""), "")</f>
        <v/>
      </c>
      <c r="F173" s="3" t="str">
        <f>IFERROR(IF(Loan_Not_Paid*Values_Entered,Principal,""), "")</f>
        <v/>
      </c>
      <c r="G173" s="3" t="str">
        <f>IFERROR(IF(Loan_Not_Paid*Values_Entered,Interest,""), "")</f>
        <v/>
      </c>
      <c r="H173" s="3" t="str">
        <f>IFERROR(IF(Loan_Not_Paid*Values_Entered,Ending_Balance,""), "")</f>
        <v/>
      </c>
    </row>
    <row r="174" spans="2:8">
      <c r="B174" s="5" t="str">
        <f>IFERROR(IF(Loan_Not_Paid*Values_Entered,Payment_Number,""), "")</f>
        <v/>
      </c>
      <c r="C174" s="4" t="str">
        <f>IFERROR(IF(Loan_Not_Paid*Values_Entered,Payment_Date,""), "")</f>
        <v/>
      </c>
      <c r="D174" s="3" t="str">
        <f>IFERROR(IF(Loan_Not_Paid*Values_Entered,Beginning_Balance,""), "")</f>
        <v/>
      </c>
      <c r="E174" s="3" t="str">
        <f>IFERROR(IF(Loan_Not_Paid*Values_Entered,Monthly_Payment,""), "")</f>
        <v/>
      </c>
      <c r="F174" s="3" t="str">
        <f>IFERROR(IF(Loan_Not_Paid*Values_Entered,Principal,""), "")</f>
        <v/>
      </c>
      <c r="G174" s="3" t="str">
        <f>IFERROR(IF(Loan_Not_Paid*Values_Entered,Interest,""), "")</f>
        <v/>
      </c>
      <c r="H174" s="3" t="str">
        <f>IFERROR(IF(Loan_Not_Paid*Values_Entered,Ending_Balance,""), "")</f>
        <v/>
      </c>
    </row>
    <row r="175" spans="2:8">
      <c r="B175" s="5" t="str">
        <f>IFERROR(IF(Loan_Not_Paid*Values_Entered,Payment_Number,""), "")</f>
        <v/>
      </c>
      <c r="C175" s="4" t="str">
        <f>IFERROR(IF(Loan_Not_Paid*Values_Entered,Payment_Date,""), "")</f>
        <v/>
      </c>
      <c r="D175" s="3" t="str">
        <f>IFERROR(IF(Loan_Not_Paid*Values_Entered,Beginning_Balance,""), "")</f>
        <v/>
      </c>
      <c r="E175" s="3" t="str">
        <f>IFERROR(IF(Loan_Not_Paid*Values_Entered,Monthly_Payment,""), "")</f>
        <v/>
      </c>
      <c r="F175" s="3" t="str">
        <f>IFERROR(IF(Loan_Not_Paid*Values_Entered,Principal,""), "")</f>
        <v/>
      </c>
      <c r="G175" s="3" t="str">
        <f>IFERROR(IF(Loan_Not_Paid*Values_Entered,Interest,""), "")</f>
        <v/>
      </c>
      <c r="H175" s="3" t="str">
        <f>IFERROR(IF(Loan_Not_Paid*Values_Entered,Ending_Balance,""), "")</f>
        <v/>
      </c>
    </row>
    <row r="176" spans="2:8">
      <c r="B176" s="5" t="str">
        <f>IFERROR(IF(Loan_Not_Paid*Values_Entered,Payment_Number,""), "")</f>
        <v/>
      </c>
      <c r="C176" s="4" t="str">
        <f>IFERROR(IF(Loan_Not_Paid*Values_Entered,Payment_Date,""), "")</f>
        <v/>
      </c>
      <c r="D176" s="3" t="str">
        <f>IFERROR(IF(Loan_Not_Paid*Values_Entered,Beginning_Balance,""), "")</f>
        <v/>
      </c>
      <c r="E176" s="3" t="str">
        <f>IFERROR(IF(Loan_Not_Paid*Values_Entered,Monthly_Payment,""), "")</f>
        <v/>
      </c>
      <c r="F176" s="3" t="str">
        <f>IFERROR(IF(Loan_Not_Paid*Values_Entered,Principal,""), "")</f>
        <v/>
      </c>
      <c r="G176" s="3" t="str">
        <f>IFERROR(IF(Loan_Not_Paid*Values_Entered,Interest,""), "")</f>
        <v/>
      </c>
      <c r="H176" s="3" t="str">
        <f>IFERROR(IF(Loan_Not_Paid*Values_Entered,Ending_Balance,""), "")</f>
        <v/>
      </c>
    </row>
    <row r="177" spans="2:8">
      <c r="B177" s="5" t="str">
        <f>IFERROR(IF(Loan_Not_Paid*Values_Entered,Payment_Number,""), "")</f>
        <v/>
      </c>
      <c r="C177" s="4" t="str">
        <f>IFERROR(IF(Loan_Not_Paid*Values_Entered,Payment_Date,""), "")</f>
        <v/>
      </c>
      <c r="D177" s="3" t="str">
        <f>IFERROR(IF(Loan_Not_Paid*Values_Entered,Beginning_Balance,""), "")</f>
        <v/>
      </c>
      <c r="E177" s="3" t="str">
        <f>IFERROR(IF(Loan_Not_Paid*Values_Entered,Monthly_Payment,""), "")</f>
        <v/>
      </c>
      <c r="F177" s="3" t="str">
        <f>IFERROR(IF(Loan_Not_Paid*Values_Entered,Principal,""), "")</f>
        <v/>
      </c>
      <c r="G177" s="3" t="str">
        <f>IFERROR(IF(Loan_Not_Paid*Values_Entered,Interest,""), "")</f>
        <v/>
      </c>
      <c r="H177" s="3" t="str">
        <f>IFERROR(IF(Loan_Not_Paid*Values_Entered,Ending_Balance,""), "")</f>
        <v/>
      </c>
    </row>
    <row r="178" spans="2:8">
      <c r="B178" s="5" t="str">
        <f>IFERROR(IF(Loan_Not_Paid*Values_Entered,Payment_Number,""), "")</f>
        <v/>
      </c>
      <c r="C178" s="4" t="str">
        <f>IFERROR(IF(Loan_Not_Paid*Values_Entered,Payment_Date,""), "")</f>
        <v/>
      </c>
      <c r="D178" s="3" t="str">
        <f>IFERROR(IF(Loan_Not_Paid*Values_Entered,Beginning_Balance,""), "")</f>
        <v/>
      </c>
      <c r="E178" s="3" t="str">
        <f>IFERROR(IF(Loan_Not_Paid*Values_Entered,Monthly_Payment,""), "")</f>
        <v/>
      </c>
      <c r="F178" s="3" t="str">
        <f>IFERROR(IF(Loan_Not_Paid*Values_Entered,Principal,""), "")</f>
        <v/>
      </c>
      <c r="G178" s="3" t="str">
        <f>IFERROR(IF(Loan_Not_Paid*Values_Entered,Interest,""), "")</f>
        <v/>
      </c>
      <c r="H178" s="3" t="str">
        <f>IFERROR(IF(Loan_Not_Paid*Values_Entered,Ending_Balance,""), "")</f>
        <v/>
      </c>
    </row>
    <row r="179" spans="2:8">
      <c r="B179" s="5" t="str">
        <f>IFERROR(IF(Loan_Not_Paid*Values_Entered,Payment_Number,""), "")</f>
        <v/>
      </c>
      <c r="C179" s="4" t="str">
        <f>IFERROR(IF(Loan_Not_Paid*Values_Entered,Payment_Date,""), "")</f>
        <v/>
      </c>
      <c r="D179" s="3" t="str">
        <f>IFERROR(IF(Loan_Not_Paid*Values_Entered,Beginning_Balance,""), "")</f>
        <v/>
      </c>
      <c r="E179" s="3" t="str">
        <f>IFERROR(IF(Loan_Not_Paid*Values_Entered,Monthly_Payment,""), "")</f>
        <v/>
      </c>
      <c r="F179" s="3" t="str">
        <f>IFERROR(IF(Loan_Not_Paid*Values_Entered,Principal,""), "")</f>
        <v/>
      </c>
      <c r="G179" s="3" t="str">
        <f>IFERROR(IF(Loan_Not_Paid*Values_Entered,Interest,""), "")</f>
        <v/>
      </c>
      <c r="H179" s="3" t="str">
        <f>IFERROR(IF(Loan_Not_Paid*Values_Entered,Ending_Balance,""), "")</f>
        <v/>
      </c>
    </row>
    <row r="180" spans="2:8">
      <c r="B180" s="5" t="str">
        <f>IFERROR(IF(Loan_Not_Paid*Values_Entered,Payment_Number,""), "")</f>
        <v/>
      </c>
      <c r="C180" s="4" t="str">
        <f>IFERROR(IF(Loan_Not_Paid*Values_Entered,Payment_Date,""), "")</f>
        <v/>
      </c>
      <c r="D180" s="3" t="str">
        <f>IFERROR(IF(Loan_Not_Paid*Values_Entered,Beginning_Balance,""), "")</f>
        <v/>
      </c>
      <c r="E180" s="3" t="str">
        <f>IFERROR(IF(Loan_Not_Paid*Values_Entered,Monthly_Payment,""), "")</f>
        <v/>
      </c>
      <c r="F180" s="3" t="str">
        <f>IFERROR(IF(Loan_Not_Paid*Values_Entered,Principal,""), "")</f>
        <v/>
      </c>
      <c r="G180" s="3" t="str">
        <f>IFERROR(IF(Loan_Not_Paid*Values_Entered,Interest,""), "")</f>
        <v/>
      </c>
      <c r="H180" s="3" t="str">
        <f>IFERROR(IF(Loan_Not_Paid*Values_Entered,Ending_Balance,""), "")</f>
        <v/>
      </c>
    </row>
    <row r="181" spans="2:8">
      <c r="B181" s="5" t="str">
        <f>IFERROR(IF(Loan_Not_Paid*Values_Entered,Payment_Number,""), "")</f>
        <v/>
      </c>
      <c r="C181" s="4" t="str">
        <f>IFERROR(IF(Loan_Not_Paid*Values_Entered,Payment_Date,""), "")</f>
        <v/>
      </c>
      <c r="D181" s="3" t="str">
        <f>IFERROR(IF(Loan_Not_Paid*Values_Entered,Beginning_Balance,""), "")</f>
        <v/>
      </c>
      <c r="E181" s="3" t="str">
        <f>IFERROR(IF(Loan_Not_Paid*Values_Entered,Monthly_Payment,""), "")</f>
        <v/>
      </c>
      <c r="F181" s="3" t="str">
        <f>IFERROR(IF(Loan_Not_Paid*Values_Entered,Principal,""), "")</f>
        <v/>
      </c>
      <c r="G181" s="3" t="str">
        <f>IFERROR(IF(Loan_Not_Paid*Values_Entered,Interest,""), "")</f>
        <v/>
      </c>
      <c r="H181" s="3" t="str">
        <f>IFERROR(IF(Loan_Not_Paid*Values_Entered,Ending_Balance,""), "")</f>
        <v/>
      </c>
    </row>
    <row r="182" spans="2:8">
      <c r="B182" s="5" t="str">
        <f>IFERROR(IF(Loan_Not_Paid*Values_Entered,Payment_Number,""), "")</f>
        <v/>
      </c>
      <c r="C182" s="4" t="str">
        <f>IFERROR(IF(Loan_Not_Paid*Values_Entered,Payment_Date,""), "")</f>
        <v/>
      </c>
      <c r="D182" s="3" t="str">
        <f>IFERROR(IF(Loan_Not_Paid*Values_Entered,Beginning_Balance,""), "")</f>
        <v/>
      </c>
      <c r="E182" s="3" t="str">
        <f>IFERROR(IF(Loan_Not_Paid*Values_Entered,Monthly_Payment,""), "")</f>
        <v/>
      </c>
      <c r="F182" s="3" t="str">
        <f>IFERROR(IF(Loan_Not_Paid*Values_Entered,Principal,""), "")</f>
        <v/>
      </c>
      <c r="G182" s="3" t="str">
        <f>IFERROR(IF(Loan_Not_Paid*Values_Entered,Interest,""), "")</f>
        <v/>
      </c>
      <c r="H182" s="3" t="str">
        <f>IFERROR(IF(Loan_Not_Paid*Values_Entered,Ending_Balance,""), "")</f>
        <v/>
      </c>
    </row>
    <row r="183" spans="2:8">
      <c r="B183" s="5" t="str">
        <f>IFERROR(IF(Loan_Not_Paid*Values_Entered,Payment_Number,""), "")</f>
        <v/>
      </c>
      <c r="C183" s="4" t="str">
        <f>IFERROR(IF(Loan_Not_Paid*Values_Entered,Payment_Date,""), "")</f>
        <v/>
      </c>
      <c r="D183" s="3" t="str">
        <f>IFERROR(IF(Loan_Not_Paid*Values_Entered,Beginning_Balance,""), "")</f>
        <v/>
      </c>
      <c r="E183" s="3" t="str">
        <f>IFERROR(IF(Loan_Not_Paid*Values_Entered,Monthly_Payment,""), "")</f>
        <v/>
      </c>
      <c r="F183" s="3" t="str">
        <f>IFERROR(IF(Loan_Not_Paid*Values_Entered,Principal,""), "")</f>
        <v/>
      </c>
      <c r="G183" s="3" t="str">
        <f>IFERROR(IF(Loan_Not_Paid*Values_Entered,Interest,""), "")</f>
        <v/>
      </c>
      <c r="H183" s="3" t="str">
        <f>IFERROR(IF(Loan_Not_Paid*Values_Entered,Ending_Balance,""), "")</f>
        <v/>
      </c>
    </row>
    <row r="184" spans="2:8">
      <c r="B184" s="5" t="str">
        <f>IFERROR(IF(Loan_Not_Paid*Values_Entered,Payment_Number,""), "")</f>
        <v/>
      </c>
      <c r="C184" s="4" t="str">
        <f>IFERROR(IF(Loan_Not_Paid*Values_Entered,Payment_Date,""), "")</f>
        <v/>
      </c>
      <c r="D184" s="3" t="str">
        <f>IFERROR(IF(Loan_Not_Paid*Values_Entered,Beginning_Balance,""), "")</f>
        <v/>
      </c>
      <c r="E184" s="3" t="str">
        <f>IFERROR(IF(Loan_Not_Paid*Values_Entered,Monthly_Payment,""), "")</f>
        <v/>
      </c>
      <c r="F184" s="3" t="str">
        <f>IFERROR(IF(Loan_Not_Paid*Values_Entered,Principal,""), "")</f>
        <v/>
      </c>
      <c r="G184" s="3" t="str">
        <f>IFERROR(IF(Loan_Not_Paid*Values_Entered,Interest,""), "")</f>
        <v/>
      </c>
      <c r="H184" s="3" t="str">
        <f>IFERROR(IF(Loan_Not_Paid*Values_Entered,Ending_Balance,""), "")</f>
        <v/>
      </c>
    </row>
    <row r="185" spans="2:8">
      <c r="B185" s="5" t="str">
        <f>IFERROR(IF(Loan_Not_Paid*Values_Entered,Payment_Number,""), "")</f>
        <v/>
      </c>
      <c r="C185" s="4" t="str">
        <f>IFERROR(IF(Loan_Not_Paid*Values_Entered,Payment_Date,""), "")</f>
        <v/>
      </c>
      <c r="D185" s="3" t="str">
        <f>IFERROR(IF(Loan_Not_Paid*Values_Entered,Beginning_Balance,""), "")</f>
        <v/>
      </c>
      <c r="E185" s="3" t="str">
        <f>IFERROR(IF(Loan_Not_Paid*Values_Entered,Monthly_Payment,""), "")</f>
        <v/>
      </c>
      <c r="F185" s="3" t="str">
        <f>IFERROR(IF(Loan_Not_Paid*Values_Entered,Principal,""), "")</f>
        <v/>
      </c>
      <c r="G185" s="3" t="str">
        <f>IFERROR(IF(Loan_Not_Paid*Values_Entered,Interest,""), "")</f>
        <v/>
      </c>
      <c r="H185" s="3" t="str">
        <f>IFERROR(IF(Loan_Not_Paid*Values_Entered,Ending_Balance,""), "")</f>
        <v/>
      </c>
    </row>
    <row r="186" spans="2:8">
      <c r="B186" s="5" t="str">
        <f>IFERROR(IF(Loan_Not_Paid*Values_Entered,Payment_Number,""), "")</f>
        <v/>
      </c>
      <c r="C186" s="4" t="str">
        <f>IFERROR(IF(Loan_Not_Paid*Values_Entered,Payment_Date,""), "")</f>
        <v/>
      </c>
      <c r="D186" s="3" t="str">
        <f>IFERROR(IF(Loan_Not_Paid*Values_Entered,Beginning_Balance,""), "")</f>
        <v/>
      </c>
      <c r="E186" s="3" t="str">
        <f>IFERROR(IF(Loan_Not_Paid*Values_Entered,Monthly_Payment,""), "")</f>
        <v/>
      </c>
      <c r="F186" s="3" t="str">
        <f>IFERROR(IF(Loan_Not_Paid*Values_Entered,Principal,""), "")</f>
        <v/>
      </c>
      <c r="G186" s="3" t="str">
        <f>IFERROR(IF(Loan_Not_Paid*Values_Entered,Interest,""), "")</f>
        <v/>
      </c>
      <c r="H186" s="3" t="str">
        <f>IFERROR(IF(Loan_Not_Paid*Values_Entered,Ending_Balance,""), "")</f>
        <v/>
      </c>
    </row>
    <row r="187" spans="2:8">
      <c r="B187" s="5" t="str">
        <f>IFERROR(IF(Loan_Not_Paid*Values_Entered,Payment_Number,""), "")</f>
        <v/>
      </c>
      <c r="C187" s="4" t="str">
        <f>IFERROR(IF(Loan_Not_Paid*Values_Entered,Payment_Date,""), "")</f>
        <v/>
      </c>
      <c r="D187" s="3" t="str">
        <f>IFERROR(IF(Loan_Not_Paid*Values_Entered,Beginning_Balance,""), "")</f>
        <v/>
      </c>
      <c r="E187" s="3" t="str">
        <f>IFERROR(IF(Loan_Not_Paid*Values_Entered,Monthly_Payment,""), "")</f>
        <v/>
      </c>
      <c r="F187" s="3" t="str">
        <f>IFERROR(IF(Loan_Not_Paid*Values_Entered,Principal,""), "")</f>
        <v/>
      </c>
      <c r="G187" s="3" t="str">
        <f>IFERROR(IF(Loan_Not_Paid*Values_Entered,Interest,""), "")</f>
        <v/>
      </c>
      <c r="H187" s="3" t="str">
        <f>IFERROR(IF(Loan_Not_Paid*Values_Entered,Ending_Balance,""), "")</f>
        <v/>
      </c>
    </row>
    <row r="188" spans="2:8">
      <c r="B188" s="5" t="str">
        <f>IFERROR(IF(Loan_Not_Paid*Values_Entered,Payment_Number,""), "")</f>
        <v/>
      </c>
      <c r="C188" s="4" t="str">
        <f>IFERROR(IF(Loan_Not_Paid*Values_Entered,Payment_Date,""), "")</f>
        <v/>
      </c>
      <c r="D188" s="3" t="str">
        <f>IFERROR(IF(Loan_Not_Paid*Values_Entered,Beginning_Balance,""), "")</f>
        <v/>
      </c>
      <c r="E188" s="3" t="str">
        <f>IFERROR(IF(Loan_Not_Paid*Values_Entered,Monthly_Payment,""), "")</f>
        <v/>
      </c>
      <c r="F188" s="3" t="str">
        <f>IFERROR(IF(Loan_Not_Paid*Values_Entered,Principal,""), "")</f>
        <v/>
      </c>
      <c r="G188" s="3" t="str">
        <f>IFERROR(IF(Loan_Not_Paid*Values_Entered,Interest,""), "")</f>
        <v/>
      </c>
      <c r="H188" s="3" t="str">
        <f>IFERROR(IF(Loan_Not_Paid*Values_Entered,Ending_Balance,""), "")</f>
        <v/>
      </c>
    </row>
    <row r="189" spans="2:8">
      <c r="B189" s="5" t="str">
        <f>IFERROR(IF(Loan_Not_Paid*Values_Entered,Payment_Number,""), "")</f>
        <v/>
      </c>
      <c r="C189" s="4" t="str">
        <f>IFERROR(IF(Loan_Not_Paid*Values_Entered,Payment_Date,""), "")</f>
        <v/>
      </c>
      <c r="D189" s="3" t="str">
        <f>IFERROR(IF(Loan_Not_Paid*Values_Entered,Beginning_Balance,""), "")</f>
        <v/>
      </c>
      <c r="E189" s="3" t="str">
        <f>IFERROR(IF(Loan_Not_Paid*Values_Entered,Monthly_Payment,""), "")</f>
        <v/>
      </c>
      <c r="F189" s="3" t="str">
        <f>IFERROR(IF(Loan_Not_Paid*Values_Entered,Principal,""), "")</f>
        <v/>
      </c>
      <c r="G189" s="3" t="str">
        <f>IFERROR(IF(Loan_Not_Paid*Values_Entered,Interest,""), "")</f>
        <v/>
      </c>
      <c r="H189" s="3" t="str">
        <f>IFERROR(IF(Loan_Not_Paid*Values_Entered,Ending_Balance,""), "")</f>
        <v/>
      </c>
    </row>
    <row r="190" spans="2:8">
      <c r="B190" s="5" t="str">
        <f>IFERROR(IF(Loan_Not_Paid*Values_Entered,Payment_Number,""), "")</f>
        <v/>
      </c>
      <c r="C190" s="4" t="str">
        <f>IFERROR(IF(Loan_Not_Paid*Values_Entered,Payment_Date,""), "")</f>
        <v/>
      </c>
      <c r="D190" s="3" t="str">
        <f>IFERROR(IF(Loan_Not_Paid*Values_Entered,Beginning_Balance,""), "")</f>
        <v/>
      </c>
      <c r="E190" s="3" t="str">
        <f>IFERROR(IF(Loan_Not_Paid*Values_Entered,Monthly_Payment,""), "")</f>
        <v/>
      </c>
      <c r="F190" s="3" t="str">
        <f>IFERROR(IF(Loan_Not_Paid*Values_Entered,Principal,""), "")</f>
        <v/>
      </c>
      <c r="G190" s="3" t="str">
        <f>IFERROR(IF(Loan_Not_Paid*Values_Entered,Interest,""), "")</f>
        <v/>
      </c>
      <c r="H190" s="3" t="str">
        <f>IFERROR(IF(Loan_Not_Paid*Values_Entered,Ending_Balance,""), "")</f>
        <v/>
      </c>
    </row>
    <row r="191" spans="2:8">
      <c r="B191" s="5" t="str">
        <f>IFERROR(IF(Loan_Not_Paid*Values_Entered,Payment_Number,""), "")</f>
        <v/>
      </c>
      <c r="C191" s="4" t="str">
        <f>IFERROR(IF(Loan_Not_Paid*Values_Entered,Payment_Date,""), "")</f>
        <v/>
      </c>
      <c r="D191" s="3" t="str">
        <f>IFERROR(IF(Loan_Not_Paid*Values_Entered,Beginning_Balance,""), "")</f>
        <v/>
      </c>
      <c r="E191" s="3" t="str">
        <f>IFERROR(IF(Loan_Not_Paid*Values_Entered,Monthly_Payment,""), "")</f>
        <v/>
      </c>
      <c r="F191" s="3" t="str">
        <f>IFERROR(IF(Loan_Not_Paid*Values_Entered,Principal,""), "")</f>
        <v/>
      </c>
      <c r="G191" s="3" t="str">
        <f>IFERROR(IF(Loan_Not_Paid*Values_Entered,Interest,""), "")</f>
        <v/>
      </c>
      <c r="H191" s="3" t="str">
        <f>IFERROR(IF(Loan_Not_Paid*Values_Entered,Ending_Balance,""), "")</f>
        <v/>
      </c>
    </row>
    <row r="192" spans="2:8">
      <c r="B192" s="5" t="str">
        <f>IFERROR(IF(Loan_Not_Paid*Values_Entered,Payment_Number,""), "")</f>
        <v/>
      </c>
      <c r="C192" s="4" t="str">
        <f>IFERROR(IF(Loan_Not_Paid*Values_Entered,Payment_Date,""), "")</f>
        <v/>
      </c>
      <c r="D192" s="3" t="str">
        <f>IFERROR(IF(Loan_Not_Paid*Values_Entered,Beginning_Balance,""), "")</f>
        <v/>
      </c>
      <c r="E192" s="3" t="str">
        <f>IFERROR(IF(Loan_Not_Paid*Values_Entered,Monthly_Payment,""), "")</f>
        <v/>
      </c>
      <c r="F192" s="3" t="str">
        <f>IFERROR(IF(Loan_Not_Paid*Values_Entered,Principal,""), "")</f>
        <v/>
      </c>
      <c r="G192" s="3" t="str">
        <f>IFERROR(IF(Loan_Not_Paid*Values_Entered,Interest,""), "")</f>
        <v/>
      </c>
      <c r="H192" s="3" t="str">
        <f>IFERROR(IF(Loan_Not_Paid*Values_Entered,Ending_Balance,""), "")</f>
        <v/>
      </c>
    </row>
    <row r="193" spans="2:8">
      <c r="B193" s="5" t="str">
        <f>IFERROR(IF(Loan_Not_Paid*Values_Entered,Payment_Number,""), "")</f>
        <v/>
      </c>
      <c r="C193" s="4" t="str">
        <f>IFERROR(IF(Loan_Not_Paid*Values_Entered,Payment_Date,""), "")</f>
        <v/>
      </c>
      <c r="D193" s="3" t="str">
        <f>IFERROR(IF(Loan_Not_Paid*Values_Entered,Beginning_Balance,""), "")</f>
        <v/>
      </c>
      <c r="E193" s="3" t="str">
        <f>IFERROR(IF(Loan_Not_Paid*Values_Entered,Monthly_Payment,""), "")</f>
        <v/>
      </c>
      <c r="F193" s="3" t="str">
        <f>IFERROR(IF(Loan_Not_Paid*Values_Entered,Principal,""), "")</f>
        <v/>
      </c>
      <c r="G193" s="3" t="str">
        <f>IFERROR(IF(Loan_Not_Paid*Values_Entered,Interest,""), "")</f>
        <v/>
      </c>
      <c r="H193" s="3" t="str">
        <f>IFERROR(IF(Loan_Not_Paid*Values_Entered,Ending_Balance,""), "")</f>
        <v/>
      </c>
    </row>
    <row r="194" spans="2:8">
      <c r="B194" s="5" t="str">
        <f>IFERROR(IF(Loan_Not_Paid*Values_Entered,Payment_Number,""), "")</f>
        <v/>
      </c>
      <c r="C194" s="4" t="str">
        <f>IFERROR(IF(Loan_Not_Paid*Values_Entered,Payment_Date,""), "")</f>
        <v/>
      </c>
      <c r="D194" s="3" t="str">
        <f>IFERROR(IF(Loan_Not_Paid*Values_Entered,Beginning_Balance,""), "")</f>
        <v/>
      </c>
      <c r="E194" s="3" t="str">
        <f>IFERROR(IF(Loan_Not_Paid*Values_Entered,Monthly_Payment,""), "")</f>
        <v/>
      </c>
      <c r="F194" s="3" t="str">
        <f>IFERROR(IF(Loan_Not_Paid*Values_Entered,Principal,""), "")</f>
        <v/>
      </c>
      <c r="G194" s="3" t="str">
        <f>IFERROR(IF(Loan_Not_Paid*Values_Entered,Interest,""), "")</f>
        <v/>
      </c>
      <c r="H194" s="3" t="str">
        <f>IFERROR(IF(Loan_Not_Paid*Values_Entered,Ending_Balance,""), "")</f>
        <v/>
      </c>
    </row>
    <row r="195" spans="2:8">
      <c r="B195" s="5" t="str">
        <f>IFERROR(IF(Loan_Not_Paid*Values_Entered,Payment_Number,""), "")</f>
        <v/>
      </c>
      <c r="C195" s="4" t="str">
        <f>IFERROR(IF(Loan_Not_Paid*Values_Entered,Payment_Date,""), "")</f>
        <v/>
      </c>
      <c r="D195" s="3" t="str">
        <f>IFERROR(IF(Loan_Not_Paid*Values_Entered,Beginning_Balance,""), "")</f>
        <v/>
      </c>
      <c r="E195" s="3" t="str">
        <f>IFERROR(IF(Loan_Not_Paid*Values_Entered,Monthly_Payment,""), "")</f>
        <v/>
      </c>
      <c r="F195" s="3" t="str">
        <f>IFERROR(IF(Loan_Not_Paid*Values_Entered,Principal,""), "")</f>
        <v/>
      </c>
      <c r="G195" s="3" t="str">
        <f>IFERROR(IF(Loan_Not_Paid*Values_Entered,Interest,""), "")</f>
        <v/>
      </c>
      <c r="H195" s="3" t="str">
        <f>IFERROR(IF(Loan_Not_Paid*Values_Entered,Ending_Balance,""), "")</f>
        <v/>
      </c>
    </row>
    <row r="196" spans="2:8">
      <c r="B196" s="5" t="str">
        <f>IFERROR(IF(Loan_Not_Paid*Values_Entered,Payment_Number,""), "")</f>
        <v/>
      </c>
      <c r="C196" s="4" t="str">
        <f>IFERROR(IF(Loan_Not_Paid*Values_Entered,Payment_Date,""), "")</f>
        <v/>
      </c>
      <c r="D196" s="3" t="str">
        <f>IFERROR(IF(Loan_Not_Paid*Values_Entered,Beginning_Balance,""), "")</f>
        <v/>
      </c>
      <c r="E196" s="3" t="str">
        <f>IFERROR(IF(Loan_Not_Paid*Values_Entered,Monthly_Payment,""), "")</f>
        <v/>
      </c>
      <c r="F196" s="3" t="str">
        <f>IFERROR(IF(Loan_Not_Paid*Values_Entered,Principal,""), "")</f>
        <v/>
      </c>
      <c r="G196" s="3" t="str">
        <f>IFERROR(IF(Loan_Not_Paid*Values_Entered,Interest,""), "")</f>
        <v/>
      </c>
      <c r="H196" s="3" t="str">
        <f>IFERROR(IF(Loan_Not_Paid*Values_Entered,Ending_Balance,""), "")</f>
        <v/>
      </c>
    </row>
    <row r="197" spans="2:8">
      <c r="B197" s="5" t="str">
        <f>IFERROR(IF(Loan_Not_Paid*Values_Entered,Payment_Number,""), "")</f>
        <v/>
      </c>
      <c r="C197" s="4" t="str">
        <f>IFERROR(IF(Loan_Not_Paid*Values_Entered,Payment_Date,""), "")</f>
        <v/>
      </c>
      <c r="D197" s="3" t="str">
        <f>IFERROR(IF(Loan_Not_Paid*Values_Entered,Beginning_Balance,""), "")</f>
        <v/>
      </c>
      <c r="E197" s="3" t="str">
        <f>IFERROR(IF(Loan_Not_Paid*Values_Entered,Monthly_Payment,""), "")</f>
        <v/>
      </c>
      <c r="F197" s="3" t="str">
        <f>IFERROR(IF(Loan_Not_Paid*Values_Entered,Principal,""), "")</f>
        <v/>
      </c>
      <c r="G197" s="3" t="str">
        <f>IFERROR(IF(Loan_Not_Paid*Values_Entered,Interest,""), "")</f>
        <v/>
      </c>
      <c r="H197" s="3" t="str">
        <f>IFERROR(IF(Loan_Not_Paid*Values_Entered,Ending_Balance,""), "")</f>
        <v/>
      </c>
    </row>
    <row r="198" spans="2:8">
      <c r="B198" s="5" t="str">
        <f>IFERROR(IF(Loan_Not_Paid*Values_Entered,Payment_Number,""), "")</f>
        <v/>
      </c>
      <c r="C198" s="4" t="str">
        <f>IFERROR(IF(Loan_Not_Paid*Values_Entered,Payment_Date,""), "")</f>
        <v/>
      </c>
      <c r="D198" s="3" t="str">
        <f>IFERROR(IF(Loan_Not_Paid*Values_Entered,Beginning_Balance,""), "")</f>
        <v/>
      </c>
      <c r="E198" s="3" t="str">
        <f>IFERROR(IF(Loan_Not_Paid*Values_Entered,Monthly_Payment,""), "")</f>
        <v/>
      </c>
      <c r="F198" s="3" t="str">
        <f>IFERROR(IF(Loan_Not_Paid*Values_Entered,Principal,""), "")</f>
        <v/>
      </c>
      <c r="G198" s="3" t="str">
        <f>IFERROR(IF(Loan_Not_Paid*Values_Entered,Interest,""), "")</f>
        <v/>
      </c>
      <c r="H198" s="3" t="str">
        <f>IFERROR(IF(Loan_Not_Paid*Values_Entered,Ending_Balance,""), "")</f>
        <v/>
      </c>
    </row>
    <row r="199" spans="2:8">
      <c r="B199" s="5" t="str">
        <f>IFERROR(IF(Loan_Not_Paid*Values_Entered,Payment_Number,""), "")</f>
        <v/>
      </c>
      <c r="C199" s="4" t="str">
        <f>IFERROR(IF(Loan_Not_Paid*Values_Entered,Payment_Date,""), "")</f>
        <v/>
      </c>
      <c r="D199" s="3" t="str">
        <f>IFERROR(IF(Loan_Not_Paid*Values_Entered,Beginning_Balance,""), "")</f>
        <v/>
      </c>
      <c r="E199" s="3" t="str">
        <f>IFERROR(IF(Loan_Not_Paid*Values_Entered,Monthly_Payment,""), "")</f>
        <v/>
      </c>
      <c r="F199" s="3" t="str">
        <f>IFERROR(IF(Loan_Not_Paid*Values_Entered,Principal,""), "")</f>
        <v/>
      </c>
      <c r="G199" s="3" t="str">
        <f>IFERROR(IF(Loan_Not_Paid*Values_Entered,Interest,""), "")</f>
        <v/>
      </c>
      <c r="H199" s="3" t="str">
        <f>IFERROR(IF(Loan_Not_Paid*Values_Entered,Ending_Balance,""), "")</f>
        <v/>
      </c>
    </row>
    <row r="200" spans="2:8">
      <c r="B200" s="5" t="str">
        <f>IFERROR(IF(Loan_Not_Paid*Values_Entered,Payment_Number,""), "")</f>
        <v/>
      </c>
      <c r="C200" s="4" t="str">
        <f>IFERROR(IF(Loan_Not_Paid*Values_Entered,Payment_Date,""), "")</f>
        <v/>
      </c>
      <c r="D200" s="3" t="str">
        <f>IFERROR(IF(Loan_Not_Paid*Values_Entered,Beginning_Balance,""), "")</f>
        <v/>
      </c>
      <c r="E200" s="3" t="str">
        <f>IFERROR(IF(Loan_Not_Paid*Values_Entered,Monthly_Payment,""), "")</f>
        <v/>
      </c>
      <c r="F200" s="3" t="str">
        <f>IFERROR(IF(Loan_Not_Paid*Values_Entered,Principal,""), "")</f>
        <v/>
      </c>
      <c r="G200" s="3" t="str">
        <f>IFERROR(IF(Loan_Not_Paid*Values_Entered,Interest,""), "")</f>
        <v/>
      </c>
      <c r="H200" s="3" t="str">
        <f>IFERROR(IF(Loan_Not_Paid*Values_Entered,Ending_Balance,""), "")</f>
        <v/>
      </c>
    </row>
    <row r="201" spans="2:8">
      <c r="B201" s="5" t="str">
        <f>IFERROR(IF(Loan_Not_Paid*Values_Entered,Payment_Number,""), "")</f>
        <v/>
      </c>
      <c r="C201" s="4" t="str">
        <f>IFERROR(IF(Loan_Not_Paid*Values_Entered,Payment_Date,""), "")</f>
        <v/>
      </c>
      <c r="D201" s="3" t="str">
        <f>IFERROR(IF(Loan_Not_Paid*Values_Entered,Beginning_Balance,""), "")</f>
        <v/>
      </c>
      <c r="E201" s="3" t="str">
        <f>IFERROR(IF(Loan_Not_Paid*Values_Entered,Monthly_Payment,""), "")</f>
        <v/>
      </c>
      <c r="F201" s="3" t="str">
        <f>IFERROR(IF(Loan_Not_Paid*Values_Entered,Principal,""), "")</f>
        <v/>
      </c>
      <c r="G201" s="3" t="str">
        <f>IFERROR(IF(Loan_Not_Paid*Values_Entered,Interest,""), "")</f>
        <v/>
      </c>
      <c r="H201" s="3" t="str">
        <f>IFERROR(IF(Loan_Not_Paid*Values_Entered,Ending_Balance,""), "")</f>
        <v/>
      </c>
    </row>
    <row r="202" spans="2:8">
      <c r="B202" s="5" t="str">
        <f>IFERROR(IF(Loan_Not_Paid*Values_Entered,Payment_Number,""), "")</f>
        <v/>
      </c>
      <c r="C202" s="4" t="str">
        <f>IFERROR(IF(Loan_Not_Paid*Values_Entered,Payment_Date,""), "")</f>
        <v/>
      </c>
      <c r="D202" s="3" t="str">
        <f>IFERROR(IF(Loan_Not_Paid*Values_Entered,Beginning_Balance,""), "")</f>
        <v/>
      </c>
      <c r="E202" s="3" t="str">
        <f>IFERROR(IF(Loan_Not_Paid*Values_Entered,Monthly_Payment,""), "")</f>
        <v/>
      </c>
      <c r="F202" s="3" t="str">
        <f>IFERROR(IF(Loan_Not_Paid*Values_Entered,Principal,""), "")</f>
        <v/>
      </c>
      <c r="G202" s="3" t="str">
        <f>IFERROR(IF(Loan_Not_Paid*Values_Entered,Interest,""), "")</f>
        <v/>
      </c>
      <c r="H202" s="3" t="str">
        <f>IFERROR(IF(Loan_Not_Paid*Values_Entered,Ending_Balance,""), "")</f>
        <v/>
      </c>
    </row>
    <row r="203" spans="2:8">
      <c r="B203" s="5" t="str">
        <f>IFERROR(IF(Loan_Not_Paid*Values_Entered,Payment_Number,""), "")</f>
        <v/>
      </c>
      <c r="C203" s="4" t="str">
        <f>IFERROR(IF(Loan_Not_Paid*Values_Entered,Payment_Date,""), "")</f>
        <v/>
      </c>
      <c r="D203" s="3" t="str">
        <f>IFERROR(IF(Loan_Not_Paid*Values_Entered,Beginning_Balance,""), "")</f>
        <v/>
      </c>
      <c r="E203" s="3" t="str">
        <f>IFERROR(IF(Loan_Not_Paid*Values_Entered,Monthly_Payment,""), "")</f>
        <v/>
      </c>
      <c r="F203" s="3" t="str">
        <f>IFERROR(IF(Loan_Not_Paid*Values_Entered,Principal,""), "")</f>
        <v/>
      </c>
      <c r="G203" s="3" t="str">
        <f>IFERROR(IF(Loan_Not_Paid*Values_Entered,Interest,""), "")</f>
        <v/>
      </c>
      <c r="H203" s="3" t="str">
        <f>IFERROR(IF(Loan_Not_Paid*Values_Entered,Ending_Balance,""), "")</f>
        <v/>
      </c>
    </row>
    <row r="204" spans="2:8">
      <c r="B204" s="5" t="str">
        <f>IFERROR(IF(Loan_Not_Paid*Values_Entered,Payment_Number,""), "")</f>
        <v/>
      </c>
      <c r="C204" s="4" t="str">
        <f>IFERROR(IF(Loan_Not_Paid*Values_Entered,Payment_Date,""), "")</f>
        <v/>
      </c>
      <c r="D204" s="3" t="str">
        <f>IFERROR(IF(Loan_Not_Paid*Values_Entered,Beginning_Balance,""), "")</f>
        <v/>
      </c>
      <c r="E204" s="3" t="str">
        <f>IFERROR(IF(Loan_Not_Paid*Values_Entered,Monthly_Payment,""), "")</f>
        <v/>
      </c>
      <c r="F204" s="3" t="str">
        <f>IFERROR(IF(Loan_Not_Paid*Values_Entered,Principal,""), "")</f>
        <v/>
      </c>
      <c r="G204" s="3" t="str">
        <f>IFERROR(IF(Loan_Not_Paid*Values_Entered,Interest,""), "")</f>
        <v/>
      </c>
      <c r="H204" s="3" t="str">
        <f>IFERROR(IF(Loan_Not_Paid*Values_Entered,Ending_Balance,""), "")</f>
        <v/>
      </c>
    </row>
    <row r="205" spans="2:8">
      <c r="B205" s="5" t="str">
        <f>IFERROR(IF(Loan_Not_Paid*Values_Entered,Payment_Number,""), "")</f>
        <v/>
      </c>
      <c r="C205" s="4" t="str">
        <f>IFERROR(IF(Loan_Not_Paid*Values_Entered,Payment_Date,""), "")</f>
        <v/>
      </c>
      <c r="D205" s="3" t="str">
        <f>IFERROR(IF(Loan_Not_Paid*Values_Entered,Beginning_Balance,""), "")</f>
        <v/>
      </c>
      <c r="E205" s="3" t="str">
        <f>IFERROR(IF(Loan_Not_Paid*Values_Entered,Monthly_Payment,""), "")</f>
        <v/>
      </c>
      <c r="F205" s="3" t="str">
        <f>IFERROR(IF(Loan_Not_Paid*Values_Entered,Principal,""), "")</f>
        <v/>
      </c>
      <c r="G205" s="3" t="str">
        <f>IFERROR(IF(Loan_Not_Paid*Values_Entered,Interest,""), "")</f>
        <v/>
      </c>
      <c r="H205" s="3" t="str">
        <f>IFERROR(IF(Loan_Not_Paid*Values_Entered,Ending_Balance,""), "")</f>
        <v/>
      </c>
    </row>
    <row r="206" spans="2:8">
      <c r="B206" s="5" t="str">
        <f>IFERROR(IF(Loan_Not_Paid*Values_Entered,Payment_Number,""), "")</f>
        <v/>
      </c>
      <c r="C206" s="4" t="str">
        <f>IFERROR(IF(Loan_Not_Paid*Values_Entered,Payment_Date,""), "")</f>
        <v/>
      </c>
      <c r="D206" s="3" t="str">
        <f>IFERROR(IF(Loan_Not_Paid*Values_Entered,Beginning_Balance,""), "")</f>
        <v/>
      </c>
      <c r="E206" s="3" t="str">
        <f>IFERROR(IF(Loan_Not_Paid*Values_Entered,Monthly_Payment,""), "")</f>
        <v/>
      </c>
      <c r="F206" s="3" t="str">
        <f>IFERROR(IF(Loan_Not_Paid*Values_Entered,Principal,""), "")</f>
        <v/>
      </c>
      <c r="G206" s="3" t="str">
        <f>IFERROR(IF(Loan_Not_Paid*Values_Entered,Interest,""), "")</f>
        <v/>
      </c>
      <c r="H206" s="3" t="str">
        <f>IFERROR(IF(Loan_Not_Paid*Values_Entered,Ending_Balance,""), "")</f>
        <v/>
      </c>
    </row>
    <row r="207" spans="2:8">
      <c r="B207" s="5" t="str">
        <f>IFERROR(IF(Loan_Not_Paid*Values_Entered,Payment_Number,""), "")</f>
        <v/>
      </c>
      <c r="C207" s="4" t="str">
        <f>IFERROR(IF(Loan_Not_Paid*Values_Entered,Payment_Date,""), "")</f>
        <v/>
      </c>
      <c r="D207" s="3" t="str">
        <f>IFERROR(IF(Loan_Not_Paid*Values_Entered,Beginning_Balance,""), "")</f>
        <v/>
      </c>
      <c r="E207" s="3" t="str">
        <f>IFERROR(IF(Loan_Not_Paid*Values_Entered,Monthly_Payment,""), "")</f>
        <v/>
      </c>
      <c r="F207" s="3" t="str">
        <f>IFERROR(IF(Loan_Not_Paid*Values_Entered,Principal,""), "")</f>
        <v/>
      </c>
      <c r="G207" s="3" t="str">
        <f>IFERROR(IF(Loan_Not_Paid*Values_Entered,Interest,""), "")</f>
        <v/>
      </c>
      <c r="H207" s="3" t="str">
        <f>IFERROR(IF(Loan_Not_Paid*Values_Entered,Ending_Balance,""), "")</f>
        <v/>
      </c>
    </row>
    <row r="208" spans="2:8">
      <c r="B208" s="5" t="str">
        <f>IFERROR(IF(Loan_Not_Paid*Values_Entered,Payment_Number,""), "")</f>
        <v/>
      </c>
      <c r="C208" s="4" t="str">
        <f>IFERROR(IF(Loan_Not_Paid*Values_Entered,Payment_Date,""), "")</f>
        <v/>
      </c>
      <c r="D208" s="3" t="str">
        <f>IFERROR(IF(Loan_Not_Paid*Values_Entered,Beginning_Balance,""), "")</f>
        <v/>
      </c>
      <c r="E208" s="3" t="str">
        <f>IFERROR(IF(Loan_Not_Paid*Values_Entered,Monthly_Payment,""), "")</f>
        <v/>
      </c>
      <c r="F208" s="3" t="str">
        <f>IFERROR(IF(Loan_Not_Paid*Values_Entered,Principal,""), "")</f>
        <v/>
      </c>
      <c r="G208" s="3" t="str">
        <f>IFERROR(IF(Loan_Not_Paid*Values_Entered,Interest,""), "")</f>
        <v/>
      </c>
      <c r="H208" s="3" t="str">
        <f>IFERROR(IF(Loan_Not_Paid*Values_Entered,Ending_Balance,""), "")</f>
        <v/>
      </c>
    </row>
    <row r="209" spans="2:8">
      <c r="B209" s="5" t="str">
        <f>IFERROR(IF(Loan_Not_Paid*Values_Entered,Payment_Number,""), "")</f>
        <v/>
      </c>
      <c r="C209" s="4" t="str">
        <f>IFERROR(IF(Loan_Not_Paid*Values_Entered,Payment_Date,""), "")</f>
        <v/>
      </c>
      <c r="D209" s="3" t="str">
        <f>IFERROR(IF(Loan_Not_Paid*Values_Entered,Beginning_Balance,""), "")</f>
        <v/>
      </c>
      <c r="E209" s="3" t="str">
        <f>IFERROR(IF(Loan_Not_Paid*Values_Entered,Monthly_Payment,""), "")</f>
        <v/>
      </c>
      <c r="F209" s="3" t="str">
        <f>IFERROR(IF(Loan_Not_Paid*Values_Entered,Principal,""), "")</f>
        <v/>
      </c>
      <c r="G209" s="3" t="str">
        <f>IFERROR(IF(Loan_Not_Paid*Values_Entered,Interest,""), "")</f>
        <v/>
      </c>
      <c r="H209" s="3" t="str">
        <f>IFERROR(IF(Loan_Not_Paid*Values_Entered,Ending_Balance,""), "")</f>
        <v/>
      </c>
    </row>
    <row r="210" spans="2:8">
      <c r="B210" s="5" t="str">
        <f>IFERROR(IF(Loan_Not_Paid*Values_Entered,Payment_Number,""), "")</f>
        <v/>
      </c>
      <c r="C210" s="4" t="str">
        <f>IFERROR(IF(Loan_Not_Paid*Values_Entered,Payment_Date,""), "")</f>
        <v/>
      </c>
      <c r="D210" s="3" t="str">
        <f>IFERROR(IF(Loan_Not_Paid*Values_Entered,Beginning_Balance,""), "")</f>
        <v/>
      </c>
      <c r="E210" s="3" t="str">
        <f>IFERROR(IF(Loan_Not_Paid*Values_Entered,Monthly_Payment,""), "")</f>
        <v/>
      </c>
      <c r="F210" s="3" t="str">
        <f>IFERROR(IF(Loan_Not_Paid*Values_Entered,Principal,""), "")</f>
        <v/>
      </c>
      <c r="G210" s="3" t="str">
        <f>IFERROR(IF(Loan_Not_Paid*Values_Entered,Interest,""), "")</f>
        <v/>
      </c>
      <c r="H210" s="3" t="str">
        <f>IFERROR(IF(Loan_Not_Paid*Values_Entered,Ending_Balance,""), "")</f>
        <v/>
      </c>
    </row>
    <row r="211" spans="2:8">
      <c r="B211" s="5" t="str">
        <f>IFERROR(IF(Loan_Not_Paid*Values_Entered,Payment_Number,""), "")</f>
        <v/>
      </c>
      <c r="C211" s="4" t="str">
        <f>IFERROR(IF(Loan_Not_Paid*Values_Entered,Payment_Date,""), "")</f>
        <v/>
      </c>
      <c r="D211" s="3" t="str">
        <f>IFERROR(IF(Loan_Not_Paid*Values_Entered,Beginning_Balance,""), "")</f>
        <v/>
      </c>
      <c r="E211" s="3" t="str">
        <f>IFERROR(IF(Loan_Not_Paid*Values_Entered,Monthly_Payment,""), "")</f>
        <v/>
      </c>
      <c r="F211" s="3" t="str">
        <f>IFERROR(IF(Loan_Not_Paid*Values_Entered,Principal,""), "")</f>
        <v/>
      </c>
      <c r="G211" s="3" t="str">
        <f>IFERROR(IF(Loan_Not_Paid*Values_Entered,Interest,""), "")</f>
        <v/>
      </c>
      <c r="H211" s="3" t="str">
        <f>IFERROR(IF(Loan_Not_Paid*Values_Entered,Ending_Balance,""), "")</f>
        <v/>
      </c>
    </row>
    <row r="212" spans="2:8">
      <c r="B212" s="5" t="str">
        <f>IFERROR(IF(Loan_Not_Paid*Values_Entered,Payment_Number,""), "")</f>
        <v/>
      </c>
      <c r="C212" s="4" t="str">
        <f>IFERROR(IF(Loan_Not_Paid*Values_Entered,Payment_Date,""), "")</f>
        <v/>
      </c>
      <c r="D212" s="3" t="str">
        <f>IFERROR(IF(Loan_Not_Paid*Values_Entered,Beginning_Balance,""), "")</f>
        <v/>
      </c>
      <c r="E212" s="3" t="str">
        <f>IFERROR(IF(Loan_Not_Paid*Values_Entered,Monthly_Payment,""), "")</f>
        <v/>
      </c>
      <c r="F212" s="3" t="str">
        <f>IFERROR(IF(Loan_Not_Paid*Values_Entered,Principal,""), "")</f>
        <v/>
      </c>
      <c r="G212" s="3" t="str">
        <f>IFERROR(IF(Loan_Not_Paid*Values_Entered,Interest,""), "")</f>
        <v/>
      </c>
      <c r="H212" s="3" t="str">
        <f>IFERROR(IF(Loan_Not_Paid*Values_Entered,Ending_Balance,""), "")</f>
        <v/>
      </c>
    </row>
    <row r="213" spans="2:8">
      <c r="B213" s="5" t="str">
        <f>IFERROR(IF(Loan_Not_Paid*Values_Entered,Payment_Number,""), "")</f>
        <v/>
      </c>
      <c r="C213" s="4" t="str">
        <f>IFERROR(IF(Loan_Not_Paid*Values_Entered,Payment_Date,""), "")</f>
        <v/>
      </c>
      <c r="D213" s="3" t="str">
        <f>IFERROR(IF(Loan_Not_Paid*Values_Entered,Beginning_Balance,""), "")</f>
        <v/>
      </c>
      <c r="E213" s="3" t="str">
        <f>IFERROR(IF(Loan_Not_Paid*Values_Entered,Monthly_Payment,""), "")</f>
        <v/>
      </c>
      <c r="F213" s="3" t="str">
        <f>IFERROR(IF(Loan_Not_Paid*Values_Entered,Principal,""), "")</f>
        <v/>
      </c>
      <c r="G213" s="3" t="str">
        <f>IFERROR(IF(Loan_Not_Paid*Values_Entered,Interest,""), "")</f>
        <v/>
      </c>
      <c r="H213" s="3" t="str">
        <f>IFERROR(IF(Loan_Not_Paid*Values_Entered,Ending_Balance,""), "")</f>
        <v/>
      </c>
    </row>
    <row r="214" spans="2:8">
      <c r="B214" s="5" t="str">
        <f>IFERROR(IF(Loan_Not_Paid*Values_Entered,Payment_Number,""), "")</f>
        <v/>
      </c>
      <c r="C214" s="4" t="str">
        <f>IFERROR(IF(Loan_Not_Paid*Values_Entered,Payment_Date,""), "")</f>
        <v/>
      </c>
      <c r="D214" s="3" t="str">
        <f>IFERROR(IF(Loan_Not_Paid*Values_Entered,Beginning_Balance,""), "")</f>
        <v/>
      </c>
      <c r="E214" s="3" t="str">
        <f>IFERROR(IF(Loan_Not_Paid*Values_Entered,Monthly_Payment,""), "")</f>
        <v/>
      </c>
      <c r="F214" s="3" t="str">
        <f>IFERROR(IF(Loan_Not_Paid*Values_Entered,Principal,""), "")</f>
        <v/>
      </c>
      <c r="G214" s="3" t="str">
        <f>IFERROR(IF(Loan_Not_Paid*Values_Entered,Interest,""), "")</f>
        <v/>
      </c>
      <c r="H214" s="3" t="str">
        <f>IFERROR(IF(Loan_Not_Paid*Values_Entered,Ending_Balance,""), "")</f>
        <v/>
      </c>
    </row>
    <row r="215" spans="2:8">
      <c r="B215" s="5" t="str">
        <f>IFERROR(IF(Loan_Not_Paid*Values_Entered,Payment_Number,""), "")</f>
        <v/>
      </c>
      <c r="C215" s="4" t="str">
        <f>IFERROR(IF(Loan_Not_Paid*Values_Entered,Payment_Date,""), "")</f>
        <v/>
      </c>
      <c r="D215" s="3" t="str">
        <f>IFERROR(IF(Loan_Not_Paid*Values_Entered,Beginning_Balance,""), "")</f>
        <v/>
      </c>
      <c r="E215" s="3" t="str">
        <f>IFERROR(IF(Loan_Not_Paid*Values_Entered,Monthly_Payment,""), "")</f>
        <v/>
      </c>
      <c r="F215" s="3" t="str">
        <f>IFERROR(IF(Loan_Not_Paid*Values_Entered,Principal,""), "")</f>
        <v/>
      </c>
      <c r="G215" s="3" t="str">
        <f>IFERROR(IF(Loan_Not_Paid*Values_Entered,Interest,""), "")</f>
        <v/>
      </c>
      <c r="H215" s="3" t="str">
        <f>IFERROR(IF(Loan_Not_Paid*Values_Entered,Ending_Balance,""), "")</f>
        <v/>
      </c>
    </row>
    <row r="216" spans="2:8">
      <c r="B216" s="5" t="str">
        <f>IFERROR(IF(Loan_Not_Paid*Values_Entered,Payment_Number,""), "")</f>
        <v/>
      </c>
      <c r="C216" s="4" t="str">
        <f>IFERROR(IF(Loan_Not_Paid*Values_Entered,Payment_Date,""), "")</f>
        <v/>
      </c>
      <c r="D216" s="3" t="str">
        <f>IFERROR(IF(Loan_Not_Paid*Values_Entered,Beginning_Balance,""), "")</f>
        <v/>
      </c>
      <c r="E216" s="3" t="str">
        <f>IFERROR(IF(Loan_Not_Paid*Values_Entered,Monthly_Payment,""), "")</f>
        <v/>
      </c>
      <c r="F216" s="3" t="str">
        <f>IFERROR(IF(Loan_Not_Paid*Values_Entered,Principal,""), "")</f>
        <v/>
      </c>
      <c r="G216" s="3" t="str">
        <f>IFERROR(IF(Loan_Not_Paid*Values_Entered,Interest,""), "")</f>
        <v/>
      </c>
      <c r="H216" s="3" t="str">
        <f>IFERROR(IF(Loan_Not_Paid*Values_Entered,Ending_Balance,""), "")</f>
        <v/>
      </c>
    </row>
    <row r="217" spans="2:8">
      <c r="B217" s="5" t="str">
        <f>IFERROR(IF(Loan_Not_Paid*Values_Entered,Payment_Number,""), "")</f>
        <v/>
      </c>
      <c r="C217" s="4" t="str">
        <f>IFERROR(IF(Loan_Not_Paid*Values_Entered,Payment_Date,""), "")</f>
        <v/>
      </c>
      <c r="D217" s="3" t="str">
        <f>IFERROR(IF(Loan_Not_Paid*Values_Entered,Beginning_Balance,""), "")</f>
        <v/>
      </c>
      <c r="E217" s="3" t="str">
        <f>IFERROR(IF(Loan_Not_Paid*Values_Entered,Monthly_Payment,""), "")</f>
        <v/>
      </c>
      <c r="F217" s="3" t="str">
        <f>IFERROR(IF(Loan_Not_Paid*Values_Entered,Principal,""), "")</f>
        <v/>
      </c>
      <c r="G217" s="3" t="str">
        <f>IFERROR(IF(Loan_Not_Paid*Values_Entered,Interest,""), "")</f>
        <v/>
      </c>
      <c r="H217" s="3" t="str">
        <f>IFERROR(IF(Loan_Not_Paid*Values_Entered,Ending_Balance,""), "")</f>
        <v/>
      </c>
    </row>
    <row r="218" spans="2:8">
      <c r="B218" s="5" t="str">
        <f>IFERROR(IF(Loan_Not_Paid*Values_Entered,Payment_Number,""), "")</f>
        <v/>
      </c>
      <c r="C218" s="4" t="str">
        <f>IFERROR(IF(Loan_Not_Paid*Values_Entered,Payment_Date,""), "")</f>
        <v/>
      </c>
      <c r="D218" s="3" t="str">
        <f>IFERROR(IF(Loan_Not_Paid*Values_Entered,Beginning_Balance,""), "")</f>
        <v/>
      </c>
      <c r="E218" s="3" t="str">
        <f>IFERROR(IF(Loan_Not_Paid*Values_Entered,Monthly_Payment,""), "")</f>
        <v/>
      </c>
      <c r="F218" s="3" t="str">
        <f>IFERROR(IF(Loan_Not_Paid*Values_Entered,Principal,""), "")</f>
        <v/>
      </c>
      <c r="G218" s="3" t="str">
        <f>IFERROR(IF(Loan_Not_Paid*Values_Entered,Interest,""), "")</f>
        <v/>
      </c>
      <c r="H218" s="3" t="str">
        <f>IFERROR(IF(Loan_Not_Paid*Values_Entered,Ending_Balance,""), "")</f>
        <v/>
      </c>
    </row>
    <row r="219" spans="2:8">
      <c r="B219" s="5" t="str">
        <f>IFERROR(IF(Loan_Not_Paid*Values_Entered,Payment_Number,""), "")</f>
        <v/>
      </c>
      <c r="C219" s="4" t="str">
        <f>IFERROR(IF(Loan_Not_Paid*Values_Entered,Payment_Date,""), "")</f>
        <v/>
      </c>
      <c r="D219" s="3" t="str">
        <f>IFERROR(IF(Loan_Not_Paid*Values_Entered,Beginning_Balance,""), "")</f>
        <v/>
      </c>
      <c r="E219" s="3" t="str">
        <f>IFERROR(IF(Loan_Not_Paid*Values_Entered,Monthly_Payment,""), "")</f>
        <v/>
      </c>
      <c r="F219" s="3" t="str">
        <f>IFERROR(IF(Loan_Not_Paid*Values_Entered,Principal,""), "")</f>
        <v/>
      </c>
      <c r="G219" s="3" t="str">
        <f>IFERROR(IF(Loan_Not_Paid*Values_Entered,Interest,""), "")</f>
        <v/>
      </c>
      <c r="H219" s="3" t="str">
        <f>IFERROR(IF(Loan_Not_Paid*Values_Entered,Ending_Balance,""), "")</f>
        <v/>
      </c>
    </row>
    <row r="220" spans="2:8">
      <c r="B220" s="5" t="str">
        <f>IFERROR(IF(Loan_Not_Paid*Values_Entered,Payment_Number,""), "")</f>
        <v/>
      </c>
      <c r="C220" s="4" t="str">
        <f>IFERROR(IF(Loan_Not_Paid*Values_Entered,Payment_Date,""), "")</f>
        <v/>
      </c>
      <c r="D220" s="3" t="str">
        <f>IFERROR(IF(Loan_Not_Paid*Values_Entered,Beginning_Balance,""), "")</f>
        <v/>
      </c>
      <c r="E220" s="3" t="str">
        <f>IFERROR(IF(Loan_Not_Paid*Values_Entered,Monthly_Payment,""), "")</f>
        <v/>
      </c>
      <c r="F220" s="3" t="str">
        <f>IFERROR(IF(Loan_Not_Paid*Values_Entered,Principal,""), "")</f>
        <v/>
      </c>
      <c r="G220" s="3" t="str">
        <f>IFERROR(IF(Loan_Not_Paid*Values_Entered,Interest,""), "")</f>
        <v/>
      </c>
      <c r="H220" s="3" t="str">
        <f>IFERROR(IF(Loan_Not_Paid*Values_Entered,Ending_Balance,""), "")</f>
        <v/>
      </c>
    </row>
    <row r="221" spans="2:8">
      <c r="B221" s="5" t="str">
        <f>IFERROR(IF(Loan_Not_Paid*Values_Entered,Payment_Number,""), "")</f>
        <v/>
      </c>
      <c r="C221" s="4" t="str">
        <f>IFERROR(IF(Loan_Not_Paid*Values_Entered,Payment_Date,""), "")</f>
        <v/>
      </c>
      <c r="D221" s="3" t="str">
        <f>IFERROR(IF(Loan_Not_Paid*Values_Entered,Beginning_Balance,""), "")</f>
        <v/>
      </c>
      <c r="E221" s="3" t="str">
        <f>IFERROR(IF(Loan_Not_Paid*Values_Entered,Monthly_Payment,""), "")</f>
        <v/>
      </c>
      <c r="F221" s="3" t="str">
        <f>IFERROR(IF(Loan_Not_Paid*Values_Entered,Principal,""), "")</f>
        <v/>
      </c>
      <c r="G221" s="3" t="str">
        <f>IFERROR(IF(Loan_Not_Paid*Values_Entered,Interest,""), "")</f>
        <v/>
      </c>
      <c r="H221" s="3" t="str">
        <f>IFERROR(IF(Loan_Not_Paid*Values_Entered,Ending_Balance,""), "")</f>
        <v/>
      </c>
    </row>
    <row r="222" spans="2:8">
      <c r="B222" s="5" t="str">
        <f>IFERROR(IF(Loan_Not_Paid*Values_Entered,Payment_Number,""), "")</f>
        <v/>
      </c>
      <c r="C222" s="4" t="str">
        <f>IFERROR(IF(Loan_Not_Paid*Values_Entered,Payment_Date,""), "")</f>
        <v/>
      </c>
      <c r="D222" s="3" t="str">
        <f>IFERROR(IF(Loan_Not_Paid*Values_Entered,Beginning_Balance,""), "")</f>
        <v/>
      </c>
      <c r="E222" s="3" t="str">
        <f>IFERROR(IF(Loan_Not_Paid*Values_Entered,Monthly_Payment,""), "")</f>
        <v/>
      </c>
      <c r="F222" s="3" t="str">
        <f>IFERROR(IF(Loan_Not_Paid*Values_Entered,Principal,""), "")</f>
        <v/>
      </c>
      <c r="G222" s="3" t="str">
        <f>IFERROR(IF(Loan_Not_Paid*Values_Entered,Interest,""), "")</f>
        <v/>
      </c>
      <c r="H222" s="3" t="str">
        <f>IFERROR(IF(Loan_Not_Paid*Values_Entered,Ending_Balance,""), "")</f>
        <v/>
      </c>
    </row>
    <row r="223" spans="2:8">
      <c r="B223" s="5" t="str">
        <f>IFERROR(IF(Loan_Not_Paid*Values_Entered,Payment_Number,""), "")</f>
        <v/>
      </c>
      <c r="C223" s="4" t="str">
        <f>IFERROR(IF(Loan_Not_Paid*Values_Entered,Payment_Date,""), "")</f>
        <v/>
      </c>
      <c r="D223" s="3" t="str">
        <f>IFERROR(IF(Loan_Not_Paid*Values_Entered,Beginning_Balance,""), "")</f>
        <v/>
      </c>
      <c r="E223" s="3" t="str">
        <f>IFERROR(IF(Loan_Not_Paid*Values_Entered,Monthly_Payment,""), "")</f>
        <v/>
      </c>
      <c r="F223" s="3" t="str">
        <f>IFERROR(IF(Loan_Not_Paid*Values_Entered,Principal,""), "")</f>
        <v/>
      </c>
      <c r="G223" s="3" t="str">
        <f>IFERROR(IF(Loan_Not_Paid*Values_Entered,Interest,""), "")</f>
        <v/>
      </c>
      <c r="H223" s="3" t="str">
        <f>IFERROR(IF(Loan_Not_Paid*Values_Entered,Ending_Balance,""), "")</f>
        <v/>
      </c>
    </row>
    <row r="224" spans="2:8">
      <c r="B224" s="5" t="str">
        <f>IFERROR(IF(Loan_Not_Paid*Values_Entered,Payment_Number,""), "")</f>
        <v/>
      </c>
      <c r="C224" s="4" t="str">
        <f>IFERROR(IF(Loan_Not_Paid*Values_Entered,Payment_Date,""), "")</f>
        <v/>
      </c>
      <c r="D224" s="3" t="str">
        <f>IFERROR(IF(Loan_Not_Paid*Values_Entered,Beginning_Balance,""), "")</f>
        <v/>
      </c>
      <c r="E224" s="3" t="str">
        <f>IFERROR(IF(Loan_Not_Paid*Values_Entered,Monthly_Payment,""), "")</f>
        <v/>
      </c>
      <c r="F224" s="3" t="str">
        <f>IFERROR(IF(Loan_Not_Paid*Values_Entered,Principal,""), "")</f>
        <v/>
      </c>
      <c r="G224" s="3" t="str">
        <f>IFERROR(IF(Loan_Not_Paid*Values_Entered,Interest,""), "")</f>
        <v/>
      </c>
      <c r="H224" s="3" t="str">
        <f>IFERROR(IF(Loan_Not_Paid*Values_Entered,Ending_Balance,""), "")</f>
        <v/>
      </c>
    </row>
    <row r="225" spans="2:8">
      <c r="B225" s="5" t="str">
        <f>IFERROR(IF(Loan_Not_Paid*Values_Entered,Payment_Number,""), "")</f>
        <v/>
      </c>
      <c r="C225" s="4" t="str">
        <f>IFERROR(IF(Loan_Not_Paid*Values_Entered,Payment_Date,""), "")</f>
        <v/>
      </c>
      <c r="D225" s="3" t="str">
        <f>IFERROR(IF(Loan_Not_Paid*Values_Entered,Beginning_Balance,""), "")</f>
        <v/>
      </c>
      <c r="E225" s="3" t="str">
        <f>IFERROR(IF(Loan_Not_Paid*Values_Entered,Monthly_Payment,""), "")</f>
        <v/>
      </c>
      <c r="F225" s="3" t="str">
        <f>IFERROR(IF(Loan_Not_Paid*Values_Entered,Principal,""), "")</f>
        <v/>
      </c>
      <c r="G225" s="3" t="str">
        <f>IFERROR(IF(Loan_Not_Paid*Values_Entered,Interest,""), "")</f>
        <v/>
      </c>
      <c r="H225" s="3" t="str">
        <f>IFERROR(IF(Loan_Not_Paid*Values_Entered,Ending_Balance,""), "")</f>
        <v/>
      </c>
    </row>
    <row r="226" spans="2:8">
      <c r="B226" s="5" t="str">
        <f>IFERROR(IF(Loan_Not_Paid*Values_Entered,Payment_Number,""), "")</f>
        <v/>
      </c>
      <c r="C226" s="4" t="str">
        <f>IFERROR(IF(Loan_Not_Paid*Values_Entered,Payment_Date,""), "")</f>
        <v/>
      </c>
      <c r="D226" s="3" t="str">
        <f>IFERROR(IF(Loan_Not_Paid*Values_Entered,Beginning_Balance,""), "")</f>
        <v/>
      </c>
      <c r="E226" s="3" t="str">
        <f>IFERROR(IF(Loan_Not_Paid*Values_Entered,Monthly_Payment,""), "")</f>
        <v/>
      </c>
      <c r="F226" s="3" t="str">
        <f>IFERROR(IF(Loan_Not_Paid*Values_Entered,Principal,""), "")</f>
        <v/>
      </c>
      <c r="G226" s="3" t="str">
        <f>IFERROR(IF(Loan_Not_Paid*Values_Entered,Interest,""), "")</f>
        <v/>
      </c>
      <c r="H226" s="3" t="str">
        <f>IFERROR(IF(Loan_Not_Paid*Values_Entered,Ending_Balance,""), "")</f>
        <v/>
      </c>
    </row>
    <row r="227" spans="2:8">
      <c r="B227" s="5" t="str">
        <f>IFERROR(IF(Loan_Not_Paid*Values_Entered,Payment_Number,""), "")</f>
        <v/>
      </c>
      <c r="C227" s="4" t="str">
        <f>IFERROR(IF(Loan_Not_Paid*Values_Entered,Payment_Date,""), "")</f>
        <v/>
      </c>
      <c r="D227" s="3" t="str">
        <f>IFERROR(IF(Loan_Not_Paid*Values_Entered,Beginning_Balance,""), "")</f>
        <v/>
      </c>
      <c r="E227" s="3" t="str">
        <f>IFERROR(IF(Loan_Not_Paid*Values_Entered,Monthly_Payment,""), "")</f>
        <v/>
      </c>
      <c r="F227" s="3" t="str">
        <f>IFERROR(IF(Loan_Not_Paid*Values_Entered,Principal,""), "")</f>
        <v/>
      </c>
      <c r="G227" s="3" t="str">
        <f>IFERROR(IF(Loan_Not_Paid*Values_Entered,Interest,""), "")</f>
        <v/>
      </c>
      <c r="H227" s="3" t="str">
        <f>IFERROR(IF(Loan_Not_Paid*Values_Entered,Ending_Balance,""), "")</f>
        <v/>
      </c>
    </row>
    <row r="228" spans="2:8">
      <c r="B228" s="5" t="str">
        <f>IFERROR(IF(Loan_Not_Paid*Values_Entered,Payment_Number,""), "")</f>
        <v/>
      </c>
      <c r="C228" s="4" t="str">
        <f>IFERROR(IF(Loan_Not_Paid*Values_Entered,Payment_Date,""), "")</f>
        <v/>
      </c>
      <c r="D228" s="3" t="str">
        <f>IFERROR(IF(Loan_Not_Paid*Values_Entered,Beginning_Balance,""), "")</f>
        <v/>
      </c>
      <c r="E228" s="3" t="str">
        <f>IFERROR(IF(Loan_Not_Paid*Values_Entered,Monthly_Payment,""), "")</f>
        <v/>
      </c>
      <c r="F228" s="3" t="str">
        <f>IFERROR(IF(Loan_Not_Paid*Values_Entered,Principal,""), "")</f>
        <v/>
      </c>
      <c r="G228" s="3" t="str">
        <f>IFERROR(IF(Loan_Not_Paid*Values_Entered,Interest,""), "")</f>
        <v/>
      </c>
      <c r="H228" s="3" t="str">
        <f>IFERROR(IF(Loan_Not_Paid*Values_Entered,Ending_Balance,""), "")</f>
        <v/>
      </c>
    </row>
    <row r="229" spans="2:8">
      <c r="B229" s="5" t="str">
        <f>IFERROR(IF(Loan_Not_Paid*Values_Entered,Payment_Number,""), "")</f>
        <v/>
      </c>
      <c r="C229" s="4" t="str">
        <f>IFERROR(IF(Loan_Not_Paid*Values_Entered,Payment_Date,""), "")</f>
        <v/>
      </c>
      <c r="D229" s="3" t="str">
        <f>IFERROR(IF(Loan_Not_Paid*Values_Entered,Beginning_Balance,""), "")</f>
        <v/>
      </c>
      <c r="E229" s="3" t="str">
        <f>IFERROR(IF(Loan_Not_Paid*Values_Entered,Monthly_Payment,""), "")</f>
        <v/>
      </c>
      <c r="F229" s="3" t="str">
        <f>IFERROR(IF(Loan_Not_Paid*Values_Entered,Principal,""), "")</f>
        <v/>
      </c>
      <c r="G229" s="3" t="str">
        <f>IFERROR(IF(Loan_Not_Paid*Values_Entered,Interest,""), "")</f>
        <v/>
      </c>
      <c r="H229" s="3" t="str">
        <f>IFERROR(IF(Loan_Not_Paid*Values_Entered,Ending_Balance,""), "")</f>
        <v/>
      </c>
    </row>
    <row r="230" spans="2:8">
      <c r="B230" s="5" t="str">
        <f>IFERROR(IF(Loan_Not_Paid*Values_Entered,Payment_Number,""), "")</f>
        <v/>
      </c>
      <c r="C230" s="4" t="str">
        <f>IFERROR(IF(Loan_Not_Paid*Values_Entered,Payment_Date,""), "")</f>
        <v/>
      </c>
      <c r="D230" s="3" t="str">
        <f>IFERROR(IF(Loan_Not_Paid*Values_Entered,Beginning_Balance,""), "")</f>
        <v/>
      </c>
      <c r="E230" s="3" t="str">
        <f>IFERROR(IF(Loan_Not_Paid*Values_Entered,Monthly_Payment,""), "")</f>
        <v/>
      </c>
      <c r="F230" s="3" t="str">
        <f>IFERROR(IF(Loan_Not_Paid*Values_Entered,Principal,""), "")</f>
        <v/>
      </c>
      <c r="G230" s="3" t="str">
        <f>IFERROR(IF(Loan_Not_Paid*Values_Entered,Interest,""), "")</f>
        <v/>
      </c>
      <c r="H230" s="3" t="str">
        <f>IFERROR(IF(Loan_Not_Paid*Values_Entered,Ending_Balance,""), "")</f>
        <v/>
      </c>
    </row>
    <row r="231" spans="2:8">
      <c r="B231" s="5" t="str">
        <f>IFERROR(IF(Loan_Not_Paid*Values_Entered,Payment_Number,""), "")</f>
        <v/>
      </c>
      <c r="C231" s="4" t="str">
        <f>IFERROR(IF(Loan_Not_Paid*Values_Entered,Payment_Date,""), "")</f>
        <v/>
      </c>
      <c r="D231" s="3" t="str">
        <f>IFERROR(IF(Loan_Not_Paid*Values_Entered,Beginning_Balance,""), "")</f>
        <v/>
      </c>
      <c r="E231" s="3" t="str">
        <f>IFERROR(IF(Loan_Not_Paid*Values_Entered,Monthly_Payment,""), "")</f>
        <v/>
      </c>
      <c r="F231" s="3" t="str">
        <f>IFERROR(IF(Loan_Not_Paid*Values_Entered,Principal,""), "")</f>
        <v/>
      </c>
      <c r="G231" s="3" t="str">
        <f>IFERROR(IF(Loan_Not_Paid*Values_Entered,Interest,""), "")</f>
        <v/>
      </c>
      <c r="H231" s="3" t="str">
        <f>IFERROR(IF(Loan_Not_Paid*Values_Entered,Ending_Balance,""), "")</f>
        <v/>
      </c>
    </row>
    <row r="232" spans="2:8">
      <c r="B232" s="5" t="str">
        <f>IFERROR(IF(Loan_Not_Paid*Values_Entered,Payment_Number,""), "")</f>
        <v/>
      </c>
      <c r="C232" s="4" t="str">
        <f>IFERROR(IF(Loan_Not_Paid*Values_Entered,Payment_Date,""), "")</f>
        <v/>
      </c>
      <c r="D232" s="3" t="str">
        <f>IFERROR(IF(Loan_Not_Paid*Values_Entered,Beginning_Balance,""), "")</f>
        <v/>
      </c>
      <c r="E232" s="3" t="str">
        <f>IFERROR(IF(Loan_Not_Paid*Values_Entered,Monthly_Payment,""), "")</f>
        <v/>
      </c>
      <c r="F232" s="3" t="str">
        <f>IFERROR(IF(Loan_Not_Paid*Values_Entered,Principal,""), "")</f>
        <v/>
      </c>
      <c r="G232" s="3" t="str">
        <f>IFERROR(IF(Loan_Not_Paid*Values_Entered,Interest,""), "")</f>
        <v/>
      </c>
      <c r="H232" s="3" t="str">
        <f>IFERROR(IF(Loan_Not_Paid*Values_Entered,Ending_Balance,""), "")</f>
        <v/>
      </c>
    </row>
    <row r="233" spans="2:8">
      <c r="B233" s="5" t="str">
        <f>IFERROR(IF(Loan_Not_Paid*Values_Entered,Payment_Number,""), "")</f>
        <v/>
      </c>
      <c r="C233" s="4" t="str">
        <f>IFERROR(IF(Loan_Not_Paid*Values_Entered,Payment_Date,""), "")</f>
        <v/>
      </c>
      <c r="D233" s="3" t="str">
        <f>IFERROR(IF(Loan_Not_Paid*Values_Entered,Beginning_Balance,""), "")</f>
        <v/>
      </c>
      <c r="E233" s="3" t="str">
        <f>IFERROR(IF(Loan_Not_Paid*Values_Entered,Monthly_Payment,""), "")</f>
        <v/>
      </c>
      <c r="F233" s="3" t="str">
        <f>IFERROR(IF(Loan_Not_Paid*Values_Entered,Principal,""), "")</f>
        <v/>
      </c>
      <c r="G233" s="3" t="str">
        <f>IFERROR(IF(Loan_Not_Paid*Values_Entered,Interest,""), "")</f>
        <v/>
      </c>
      <c r="H233" s="3" t="str">
        <f>IFERROR(IF(Loan_Not_Paid*Values_Entered,Ending_Balance,""), "")</f>
        <v/>
      </c>
    </row>
    <row r="234" spans="2:8">
      <c r="B234" s="5" t="str">
        <f>IFERROR(IF(Loan_Not_Paid*Values_Entered,Payment_Number,""), "")</f>
        <v/>
      </c>
      <c r="C234" s="4" t="str">
        <f>IFERROR(IF(Loan_Not_Paid*Values_Entered,Payment_Date,""), "")</f>
        <v/>
      </c>
      <c r="D234" s="3" t="str">
        <f>IFERROR(IF(Loan_Not_Paid*Values_Entered,Beginning_Balance,""), "")</f>
        <v/>
      </c>
      <c r="E234" s="3" t="str">
        <f>IFERROR(IF(Loan_Not_Paid*Values_Entered,Monthly_Payment,""), "")</f>
        <v/>
      </c>
      <c r="F234" s="3" t="str">
        <f>IFERROR(IF(Loan_Not_Paid*Values_Entered,Principal,""), "")</f>
        <v/>
      </c>
      <c r="G234" s="3" t="str">
        <f>IFERROR(IF(Loan_Not_Paid*Values_Entered,Interest,""), "")</f>
        <v/>
      </c>
      <c r="H234" s="3" t="str">
        <f>IFERROR(IF(Loan_Not_Paid*Values_Entered,Ending_Balance,""), "")</f>
        <v/>
      </c>
    </row>
    <row r="235" spans="2:8">
      <c r="B235" s="5" t="str">
        <f>IFERROR(IF(Loan_Not_Paid*Values_Entered,Payment_Number,""), "")</f>
        <v/>
      </c>
      <c r="C235" s="4" t="str">
        <f>IFERROR(IF(Loan_Not_Paid*Values_Entered,Payment_Date,""), "")</f>
        <v/>
      </c>
      <c r="D235" s="3" t="str">
        <f>IFERROR(IF(Loan_Not_Paid*Values_Entered,Beginning_Balance,""), "")</f>
        <v/>
      </c>
      <c r="E235" s="3" t="str">
        <f>IFERROR(IF(Loan_Not_Paid*Values_Entered,Monthly_Payment,""), "")</f>
        <v/>
      </c>
      <c r="F235" s="3" t="str">
        <f>IFERROR(IF(Loan_Not_Paid*Values_Entered,Principal,""), "")</f>
        <v/>
      </c>
      <c r="G235" s="3" t="str">
        <f>IFERROR(IF(Loan_Not_Paid*Values_Entered,Interest,""), "")</f>
        <v/>
      </c>
      <c r="H235" s="3" t="str">
        <f>IFERROR(IF(Loan_Not_Paid*Values_Entered,Ending_Balance,""), "")</f>
        <v/>
      </c>
    </row>
    <row r="236" spans="2:8">
      <c r="B236" s="5" t="str">
        <f>IFERROR(IF(Loan_Not_Paid*Values_Entered,Payment_Number,""), "")</f>
        <v/>
      </c>
      <c r="C236" s="4" t="str">
        <f>IFERROR(IF(Loan_Not_Paid*Values_Entered,Payment_Date,""), "")</f>
        <v/>
      </c>
      <c r="D236" s="3" t="str">
        <f>IFERROR(IF(Loan_Not_Paid*Values_Entered,Beginning_Balance,""), "")</f>
        <v/>
      </c>
      <c r="E236" s="3" t="str">
        <f>IFERROR(IF(Loan_Not_Paid*Values_Entered,Monthly_Payment,""), "")</f>
        <v/>
      </c>
      <c r="F236" s="3" t="str">
        <f>IFERROR(IF(Loan_Not_Paid*Values_Entered,Principal,""), "")</f>
        <v/>
      </c>
      <c r="G236" s="3" t="str">
        <f>IFERROR(IF(Loan_Not_Paid*Values_Entered,Interest,""), "")</f>
        <v/>
      </c>
      <c r="H236" s="3" t="str">
        <f>IFERROR(IF(Loan_Not_Paid*Values_Entered,Ending_Balance,""), "")</f>
        <v/>
      </c>
    </row>
    <row r="237" spans="2:8">
      <c r="B237" s="5" t="str">
        <f>IFERROR(IF(Loan_Not_Paid*Values_Entered,Payment_Number,""), "")</f>
        <v/>
      </c>
      <c r="C237" s="4" t="str">
        <f>IFERROR(IF(Loan_Not_Paid*Values_Entered,Payment_Date,""), "")</f>
        <v/>
      </c>
      <c r="D237" s="3" t="str">
        <f>IFERROR(IF(Loan_Not_Paid*Values_Entered,Beginning_Balance,""), "")</f>
        <v/>
      </c>
      <c r="E237" s="3" t="str">
        <f>IFERROR(IF(Loan_Not_Paid*Values_Entered,Monthly_Payment,""), "")</f>
        <v/>
      </c>
      <c r="F237" s="3" t="str">
        <f>IFERROR(IF(Loan_Not_Paid*Values_Entered,Principal,""), "")</f>
        <v/>
      </c>
      <c r="G237" s="3" t="str">
        <f>IFERROR(IF(Loan_Not_Paid*Values_Entered,Interest,""), "")</f>
        <v/>
      </c>
      <c r="H237" s="3" t="str">
        <f>IFERROR(IF(Loan_Not_Paid*Values_Entered,Ending_Balance,""), "")</f>
        <v/>
      </c>
    </row>
    <row r="238" spans="2:8">
      <c r="B238" s="5" t="str">
        <f>IFERROR(IF(Loan_Not_Paid*Values_Entered,Payment_Number,""), "")</f>
        <v/>
      </c>
      <c r="C238" s="4" t="str">
        <f>IFERROR(IF(Loan_Not_Paid*Values_Entered,Payment_Date,""), "")</f>
        <v/>
      </c>
      <c r="D238" s="3" t="str">
        <f>IFERROR(IF(Loan_Not_Paid*Values_Entered,Beginning_Balance,""), "")</f>
        <v/>
      </c>
      <c r="E238" s="3" t="str">
        <f>IFERROR(IF(Loan_Not_Paid*Values_Entered,Monthly_Payment,""), "")</f>
        <v/>
      </c>
      <c r="F238" s="3" t="str">
        <f>IFERROR(IF(Loan_Not_Paid*Values_Entered,Principal,""), "")</f>
        <v/>
      </c>
      <c r="G238" s="3" t="str">
        <f>IFERROR(IF(Loan_Not_Paid*Values_Entered,Interest,""), "")</f>
        <v/>
      </c>
      <c r="H238" s="3" t="str">
        <f>IFERROR(IF(Loan_Not_Paid*Values_Entered,Ending_Balance,""), "")</f>
        <v/>
      </c>
    </row>
    <row r="239" spans="2:8">
      <c r="B239" s="5" t="str">
        <f>IFERROR(IF(Loan_Not_Paid*Values_Entered,Payment_Number,""), "")</f>
        <v/>
      </c>
      <c r="C239" s="4" t="str">
        <f>IFERROR(IF(Loan_Not_Paid*Values_Entered,Payment_Date,""), "")</f>
        <v/>
      </c>
      <c r="D239" s="3" t="str">
        <f>IFERROR(IF(Loan_Not_Paid*Values_Entered,Beginning_Balance,""), "")</f>
        <v/>
      </c>
      <c r="E239" s="3" t="str">
        <f>IFERROR(IF(Loan_Not_Paid*Values_Entered,Monthly_Payment,""), "")</f>
        <v/>
      </c>
      <c r="F239" s="3" t="str">
        <f>IFERROR(IF(Loan_Not_Paid*Values_Entered,Principal,""), "")</f>
        <v/>
      </c>
      <c r="G239" s="3" t="str">
        <f>IFERROR(IF(Loan_Not_Paid*Values_Entered,Interest,""), "")</f>
        <v/>
      </c>
      <c r="H239" s="3" t="str">
        <f>IFERROR(IF(Loan_Not_Paid*Values_Entered,Ending_Balance,""), "")</f>
        <v/>
      </c>
    </row>
    <row r="240" spans="2:8">
      <c r="B240" s="5" t="str">
        <f>IFERROR(IF(Loan_Not_Paid*Values_Entered,Payment_Number,""), "")</f>
        <v/>
      </c>
      <c r="C240" s="4" t="str">
        <f>IFERROR(IF(Loan_Not_Paid*Values_Entered,Payment_Date,""), "")</f>
        <v/>
      </c>
      <c r="D240" s="3" t="str">
        <f>IFERROR(IF(Loan_Not_Paid*Values_Entered,Beginning_Balance,""), "")</f>
        <v/>
      </c>
      <c r="E240" s="3" t="str">
        <f>IFERROR(IF(Loan_Not_Paid*Values_Entered,Monthly_Payment,""), "")</f>
        <v/>
      </c>
      <c r="F240" s="3" t="str">
        <f>IFERROR(IF(Loan_Not_Paid*Values_Entered,Principal,""), "")</f>
        <v/>
      </c>
      <c r="G240" s="3" t="str">
        <f>IFERROR(IF(Loan_Not_Paid*Values_Entered,Interest,""), "")</f>
        <v/>
      </c>
      <c r="H240" s="3" t="str">
        <f>IFERROR(IF(Loan_Not_Paid*Values_Entered,Ending_Balance,""), "")</f>
        <v/>
      </c>
    </row>
    <row r="241" spans="2:8">
      <c r="B241" s="5" t="str">
        <f>IFERROR(IF(Loan_Not_Paid*Values_Entered,Payment_Number,""), "")</f>
        <v/>
      </c>
      <c r="C241" s="4" t="str">
        <f>IFERROR(IF(Loan_Not_Paid*Values_Entered,Payment_Date,""), "")</f>
        <v/>
      </c>
      <c r="D241" s="3" t="str">
        <f>IFERROR(IF(Loan_Not_Paid*Values_Entered,Beginning_Balance,""), "")</f>
        <v/>
      </c>
      <c r="E241" s="3" t="str">
        <f>IFERROR(IF(Loan_Not_Paid*Values_Entered,Monthly_Payment,""), "")</f>
        <v/>
      </c>
      <c r="F241" s="3" t="str">
        <f>IFERROR(IF(Loan_Not_Paid*Values_Entered,Principal,""), "")</f>
        <v/>
      </c>
      <c r="G241" s="3" t="str">
        <f>IFERROR(IF(Loan_Not_Paid*Values_Entered,Interest,""), "")</f>
        <v/>
      </c>
      <c r="H241" s="3" t="str">
        <f>IFERROR(IF(Loan_Not_Paid*Values_Entered,Ending_Balance,""), "")</f>
        <v/>
      </c>
    </row>
    <row r="242" spans="2:8">
      <c r="B242" s="5" t="str">
        <f>IFERROR(IF(Loan_Not_Paid*Values_Entered,Payment_Number,""), "")</f>
        <v/>
      </c>
      <c r="C242" s="4" t="str">
        <f>IFERROR(IF(Loan_Not_Paid*Values_Entered,Payment_Date,""), "")</f>
        <v/>
      </c>
      <c r="D242" s="3" t="str">
        <f>IFERROR(IF(Loan_Not_Paid*Values_Entered,Beginning_Balance,""), "")</f>
        <v/>
      </c>
      <c r="E242" s="3" t="str">
        <f>IFERROR(IF(Loan_Not_Paid*Values_Entered,Monthly_Payment,""), "")</f>
        <v/>
      </c>
      <c r="F242" s="3" t="str">
        <f>IFERROR(IF(Loan_Not_Paid*Values_Entered,Principal,""), "")</f>
        <v/>
      </c>
      <c r="G242" s="3" t="str">
        <f>IFERROR(IF(Loan_Not_Paid*Values_Entered,Interest,""), "")</f>
        <v/>
      </c>
      <c r="H242" s="3" t="str">
        <f>IFERROR(IF(Loan_Not_Paid*Values_Entered,Ending_Balance,""), "")</f>
        <v/>
      </c>
    </row>
    <row r="243" spans="2:8">
      <c r="B243" s="5" t="str">
        <f>IFERROR(IF(Loan_Not_Paid*Values_Entered,Payment_Number,""), "")</f>
        <v/>
      </c>
      <c r="C243" s="4" t="str">
        <f>IFERROR(IF(Loan_Not_Paid*Values_Entered,Payment_Date,""), "")</f>
        <v/>
      </c>
      <c r="D243" s="3" t="str">
        <f>IFERROR(IF(Loan_Not_Paid*Values_Entered,Beginning_Balance,""), "")</f>
        <v/>
      </c>
      <c r="E243" s="3" t="str">
        <f>IFERROR(IF(Loan_Not_Paid*Values_Entered,Monthly_Payment,""), "")</f>
        <v/>
      </c>
      <c r="F243" s="3" t="str">
        <f>IFERROR(IF(Loan_Not_Paid*Values_Entered,Principal,""), "")</f>
        <v/>
      </c>
      <c r="G243" s="3" t="str">
        <f>IFERROR(IF(Loan_Not_Paid*Values_Entered,Interest,""), "")</f>
        <v/>
      </c>
      <c r="H243" s="3" t="str">
        <f>IFERROR(IF(Loan_Not_Paid*Values_Entered,Ending_Balance,""), "")</f>
        <v/>
      </c>
    </row>
    <row r="244" spans="2:8">
      <c r="B244" s="5" t="str">
        <f>IFERROR(IF(Loan_Not_Paid*Values_Entered,Payment_Number,""), "")</f>
        <v/>
      </c>
      <c r="C244" s="4" t="str">
        <f>IFERROR(IF(Loan_Not_Paid*Values_Entered,Payment_Date,""), "")</f>
        <v/>
      </c>
      <c r="D244" s="3" t="str">
        <f>IFERROR(IF(Loan_Not_Paid*Values_Entered,Beginning_Balance,""), "")</f>
        <v/>
      </c>
      <c r="E244" s="3" t="str">
        <f>IFERROR(IF(Loan_Not_Paid*Values_Entered,Monthly_Payment,""), "")</f>
        <v/>
      </c>
      <c r="F244" s="3" t="str">
        <f>IFERROR(IF(Loan_Not_Paid*Values_Entered,Principal,""), "")</f>
        <v/>
      </c>
      <c r="G244" s="3" t="str">
        <f>IFERROR(IF(Loan_Not_Paid*Values_Entered,Interest,""), "")</f>
        <v/>
      </c>
      <c r="H244" s="3" t="str">
        <f>IFERROR(IF(Loan_Not_Paid*Values_Entered,Ending_Balance,""), "")</f>
        <v/>
      </c>
    </row>
    <row r="245" spans="2:8">
      <c r="B245" s="5" t="str">
        <f>IFERROR(IF(Loan_Not_Paid*Values_Entered,Payment_Number,""), "")</f>
        <v/>
      </c>
      <c r="C245" s="4" t="str">
        <f>IFERROR(IF(Loan_Not_Paid*Values_Entered,Payment_Date,""), "")</f>
        <v/>
      </c>
      <c r="D245" s="3" t="str">
        <f>IFERROR(IF(Loan_Not_Paid*Values_Entered,Beginning_Balance,""), "")</f>
        <v/>
      </c>
      <c r="E245" s="3" t="str">
        <f>IFERROR(IF(Loan_Not_Paid*Values_Entered,Monthly_Payment,""), "")</f>
        <v/>
      </c>
      <c r="F245" s="3" t="str">
        <f>IFERROR(IF(Loan_Not_Paid*Values_Entered,Principal,""), "")</f>
        <v/>
      </c>
      <c r="G245" s="3" t="str">
        <f>IFERROR(IF(Loan_Not_Paid*Values_Entered,Interest,""), "")</f>
        <v/>
      </c>
      <c r="H245" s="3" t="str">
        <f>IFERROR(IF(Loan_Not_Paid*Values_Entered,Ending_Balance,""), "")</f>
        <v/>
      </c>
    </row>
    <row r="246" spans="2:8">
      <c r="B246" s="5" t="str">
        <f>IFERROR(IF(Loan_Not_Paid*Values_Entered,Payment_Number,""), "")</f>
        <v/>
      </c>
      <c r="C246" s="4" t="str">
        <f>IFERROR(IF(Loan_Not_Paid*Values_Entered,Payment_Date,""), "")</f>
        <v/>
      </c>
      <c r="D246" s="3" t="str">
        <f>IFERROR(IF(Loan_Not_Paid*Values_Entered,Beginning_Balance,""), "")</f>
        <v/>
      </c>
      <c r="E246" s="3" t="str">
        <f>IFERROR(IF(Loan_Not_Paid*Values_Entered,Monthly_Payment,""), "")</f>
        <v/>
      </c>
      <c r="F246" s="3" t="str">
        <f>IFERROR(IF(Loan_Not_Paid*Values_Entered,Principal,""), "")</f>
        <v/>
      </c>
      <c r="G246" s="3" t="str">
        <f>IFERROR(IF(Loan_Not_Paid*Values_Entered,Interest,""), "")</f>
        <v/>
      </c>
      <c r="H246" s="3" t="str">
        <f>IFERROR(IF(Loan_Not_Paid*Values_Entered,Ending_Balance,""), "")</f>
        <v/>
      </c>
    </row>
    <row r="247" spans="2:8">
      <c r="B247" s="5" t="str">
        <f>IFERROR(IF(Loan_Not_Paid*Values_Entered,Payment_Number,""), "")</f>
        <v/>
      </c>
      <c r="C247" s="4" t="str">
        <f>IFERROR(IF(Loan_Not_Paid*Values_Entered,Payment_Date,""), "")</f>
        <v/>
      </c>
      <c r="D247" s="3" t="str">
        <f>IFERROR(IF(Loan_Not_Paid*Values_Entered,Beginning_Balance,""), "")</f>
        <v/>
      </c>
      <c r="E247" s="3" t="str">
        <f>IFERROR(IF(Loan_Not_Paid*Values_Entered,Monthly_Payment,""), "")</f>
        <v/>
      </c>
      <c r="F247" s="3" t="str">
        <f>IFERROR(IF(Loan_Not_Paid*Values_Entered,Principal,""), "")</f>
        <v/>
      </c>
      <c r="G247" s="3" t="str">
        <f>IFERROR(IF(Loan_Not_Paid*Values_Entered,Interest,""), "")</f>
        <v/>
      </c>
      <c r="H247" s="3" t="str">
        <f>IFERROR(IF(Loan_Not_Paid*Values_Entered,Ending_Balance,""), "")</f>
        <v/>
      </c>
    </row>
    <row r="248" spans="2:8">
      <c r="B248" s="5" t="str">
        <f>IFERROR(IF(Loan_Not_Paid*Values_Entered,Payment_Number,""), "")</f>
        <v/>
      </c>
      <c r="C248" s="4" t="str">
        <f>IFERROR(IF(Loan_Not_Paid*Values_Entered,Payment_Date,""), "")</f>
        <v/>
      </c>
      <c r="D248" s="3" t="str">
        <f>IFERROR(IF(Loan_Not_Paid*Values_Entered,Beginning_Balance,""), "")</f>
        <v/>
      </c>
      <c r="E248" s="3" t="str">
        <f>IFERROR(IF(Loan_Not_Paid*Values_Entered,Monthly_Payment,""), "")</f>
        <v/>
      </c>
      <c r="F248" s="3" t="str">
        <f>IFERROR(IF(Loan_Not_Paid*Values_Entered,Principal,""), "")</f>
        <v/>
      </c>
      <c r="G248" s="3" t="str">
        <f>IFERROR(IF(Loan_Not_Paid*Values_Entered,Interest,""), "")</f>
        <v/>
      </c>
      <c r="H248" s="3" t="str">
        <f>IFERROR(IF(Loan_Not_Paid*Values_Entered,Ending_Balance,""), "")</f>
        <v/>
      </c>
    </row>
    <row r="249" spans="2:8">
      <c r="B249" s="5" t="str">
        <f>IFERROR(IF(Loan_Not_Paid*Values_Entered,Payment_Number,""), "")</f>
        <v/>
      </c>
      <c r="C249" s="4" t="str">
        <f>IFERROR(IF(Loan_Not_Paid*Values_Entered,Payment_Date,""), "")</f>
        <v/>
      </c>
      <c r="D249" s="3" t="str">
        <f>IFERROR(IF(Loan_Not_Paid*Values_Entered,Beginning_Balance,""), "")</f>
        <v/>
      </c>
      <c r="E249" s="3" t="str">
        <f>IFERROR(IF(Loan_Not_Paid*Values_Entered,Monthly_Payment,""), "")</f>
        <v/>
      </c>
      <c r="F249" s="3" t="str">
        <f>IFERROR(IF(Loan_Not_Paid*Values_Entered,Principal,""), "")</f>
        <v/>
      </c>
      <c r="G249" s="3" t="str">
        <f>IFERROR(IF(Loan_Not_Paid*Values_Entered,Interest,""), "")</f>
        <v/>
      </c>
      <c r="H249" s="3" t="str">
        <f>IFERROR(IF(Loan_Not_Paid*Values_Entered,Ending_Balance,""), "")</f>
        <v/>
      </c>
    </row>
    <row r="250" spans="2:8">
      <c r="B250" s="5" t="str">
        <f>IFERROR(IF(Loan_Not_Paid*Values_Entered,Payment_Number,""), "")</f>
        <v/>
      </c>
      <c r="C250" s="4" t="str">
        <f>IFERROR(IF(Loan_Not_Paid*Values_Entered,Payment_Date,""), "")</f>
        <v/>
      </c>
      <c r="D250" s="3" t="str">
        <f>IFERROR(IF(Loan_Not_Paid*Values_Entered,Beginning_Balance,""), "")</f>
        <v/>
      </c>
      <c r="E250" s="3" t="str">
        <f>IFERROR(IF(Loan_Not_Paid*Values_Entered,Monthly_Payment,""), "")</f>
        <v/>
      </c>
      <c r="F250" s="3" t="str">
        <f>IFERROR(IF(Loan_Not_Paid*Values_Entered,Principal,""), "")</f>
        <v/>
      </c>
      <c r="G250" s="3" t="str">
        <f>IFERROR(IF(Loan_Not_Paid*Values_Entered,Interest,""), "")</f>
        <v/>
      </c>
      <c r="H250" s="3" t="str">
        <f>IFERROR(IF(Loan_Not_Paid*Values_Entered,Ending_Balance,""), "")</f>
        <v/>
      </c>
    </row>
    <row r="251" spans="2:8">
      <c r="B251" s="5" t="str">
        <f>IFERROR(IF(Loan_Not_Paid*Values_Entered,Payment_Number,""), "")</f>
        <v/>
      </c>
      <c r="C251" s="4" t="str">
        <f>IFERROR(IF(Loan_Not_Paid*Values_Entered,Payment_Date,""), "")</f>
        <v/>
      </c>
      <c r="D251" s="3" t="str">
        <f>IFERROR(IF(Loan_Not_Paid*Values_Entered,Beginning_Balance,""), "")</f>
        <v/>
      </c>
      <c r="E251" s="3" t="str">
        <f>IFERROR(IF(Loan_Not_Paid*Values_Entered,Monthly_Payment,""), "")</f>
        <v/>
      </c>
      <c r="F251" s="3" t="str">
        <f>IFERROR(IF(Loan_Not_Paid*Values_Entered,Principal,""), "")</f>
        <v/>
      </c>
      <c r="G251" s="3" t="str">
        <f>IFERROR(IF(Loan_Not_Paid*Values_Entered,Interest,""), "")</f>
        <v/>
      </c>
      <c r="H251" s="3" t="str">
        <f>IFERROR(IF(Loan_Not_Paid*Values_Entered,Ending_Balance,""), "")</f>
        <v/>
      </c>
    </row>
    <row r="252" spans="2:8">
      <c r="B252" s="5" t="str">
        <f>IFERROR(IF(Loan_Not_Paid*Values_Entered,Payment_Number,""), "")</f>
        <v/>
      </c>
      <c r="C252" s="4" t="str">
        <f>IFERROR(IF(Loan_Not_Paid*Values_Entered,Payment_Date,""), "")</f>
        <v/>
      </c>
      <c r="D252" s="3" t="str">
        <f>IFERROR(IF(Loan_Not_Paid*Values_Entered,Beginning_Balance,""), "")</f>
        <v/>
      </c>
      <c r="E252" s="3" t="str">
        <f>IFERROR(IF(Loan_Not_Paid*Values_Entered,Monthly_Payment,""), "")</f>
        <v/>
      </c>
      <c r="F252" s="3" t="str">
        <f>IFERROR(IF(Loan_Not_Paid*Values_Entered,Principal,""), "")</f>
        <v/>
      </c>
      <c r="G252" s="3" t="str">
        <f>IFERROR(IF(Loan_Not_Paid*Values_Entered,Interest,""), "")</f>
        <v/>
      </c>
      <c r="H252" s="3" t="str">
        <f>IFERROR(IF(Loan_Not_Paid*Values_Entered,Ending_Balance,""), "")</f>
        <v/>
      </c>
    </row>
    <row r="253" spans="2:8">
      <c r="B253" s="5" t="str">
        <f>IFERROR(IF(Loan_Not_Paid*Values_Entered,Payment_Number,""), "")</f>
        <v/>
      </c>
      <c r="C253" s="4" t="str">
        <f>IFERROR(IF(Loan_Not_Paid*Values_Entered,Payment_Date,""), "")</f>
        <v/>
      </c>
      <c r="D253" s="3" t="str">
        <f>IFERROR(IF(Loan_Not_Paid*Values_Entered,Beginning_Balance,""), "")</f>
        <v/>
      </c>
      <c r="E253" s="3" t="str">
        <f>IFERROR(IF(Loan_Not_Paid*Values_Entered,Monthly_Payment,""), "")</f>
        <v/>
      </c>
      <c r="F253" s="3" t="str">
        <f>IFERROR(IF(Loan_Not_Paid*Values_Entered,Principal,""), "")</f>
        <v/>
      </c>
      <c r="G253" s="3" t="str">
        <f>IFERROR(IF(Loan_Not_Paid*Values_Entered,Interest,""), "")</f>
        <v/>
      </c>
      <c r="H253" s="3" t="str">
        <f>IFERROR(IF(Loan_Not_Paid*Values_Entered,Ending_Balance,""), "")</f>
        <v/>
      </c>
    </row>
    <row r="254" spans="2:8">
      <c r="B254" s="5" t="str">
        <f>IFERROR(IF(Loan_Not_Paid*Values_Entered,Payment_Number,""), "")</f>
        <v/>
      </c>
      <c r="C254" s="4" t="str">
        <f>IFERROR(IF(Loan_Not_Paid*Values_Entered,Payment_Date,""), "")</f>
        <v/>
      </c>
      <c r="D254" s="3" t="str">
        <f>IFERROR(IF(Loan_Not_Paid*Values_Entered,Beginning_Balance,""), "")</f>
        <v/>
      </c>
      <c r="E254" s="3" t="str">
        <f>IFERROR(IF(Loan_Not_Paid*Values_Entered,Monthly_Payment,""), "")</f>
        <v/>
      </c>
      <c r="F254" s="3" t="str">
        <f>IFERROR(IF(Loan_Not_Paid*Values_Entered,Principal,""), "")</f>
        <v/>
      </c>
      <c r="G254" s="3" t="str">
        <f>IFERROR(IF(Loan_Not_Paid*Values_Entered,Interest,""), "")</f>
        <v/>
      </c>
      <c r="H254" s="3" t="str">
        <f>IFERROR(IF(Loan_Not_Paid*Values_Entered,Ending_Balance,""), "")</f>
        <v/>
      </c>
    </row>
    <row r="255" spans="2:8">
      <c r="B255" s="5" t="str">
        <f>IFERROR(IF(Loan_Not_Paid*Values_Entered,Payment_Number,""), "")</f>
        <v/>
      </c>
      <c r="C255" s="4" t="str">
        <f>IFERROR(IF(Loan_Not_Paid*Values_Entered,Payment_Date,""), "")</f>
        <v/>
      </c>
      <c r="D255" s="3" t="str">
        <f>IFERROR(IF(Loan_Not_Paid*Values_Entered,Beginning_Balance,""), "")</f>
        <v/>
      </c>
      <c r="E255" s="3" t="str">
        <f>IFERROR(IF(Loan_Not_Paid*Values_Entered,Monthly_Payment,""), "")</f>
        <v/>
      </c>
      <c r="F255" s="3" t="str">
        <f>IFERROR(IF(Loan_Not_Paid*Values_Entered,Principal,""), "")</f>
        <v/>
      </c>
      <c r="G255" s="3" t="str">
        <f>IFERROR(IF(Loan_Not_Paid*Values_Entered,Interest,""), "")</f>
        <v/>
      </c>
      <c r="H255" s="3" t="str">
        <f>IFERROR(IF(Loan_Not_Paid*Values_Entered,Ending_Balance,""), "")</f>
        <v/>
      </c>
    </row>
    <row r="256" spans="2:8">
      <c r="B256" s="5" t="str">
        <f>IFERROR(IF(Loan_Not_Paid*Values_Entered,Payment_Number,""), "")</f>
        <v/>
      </c>
      <c r="C256" s="4" t="str">
        <f>IFERROR(IF(Loan_Not_Paid*Values_Entered,Payment_Date,""), "")</f>
        <v/>
      </c>
      <c r="D256" s="3" t="str">
        <f>IFERROR(IF(Loan_Not_Paid*Values_Entered,Beginning_Balance,""), "")</f>
        <v/>
      </c>
      <c r="E256" s="3" t="str">
        <f>IFERROR(IF(Loan_Not_Paid*Values_Entered,Monthly_Payment,""), "")</f>
        <v/>
      </c>
      <c r="F256" s="3" t="str">
        <f>IFERROR(IF(Loan_Not_Paid*Values_Entered,Principal,""), "")</f>
        <v/>
      </c>
      <c r="G256" s="3" t="str">
        <f>IFERROR(IF(Loan_Not_Paid*Values_Entered,Interest,""), "")</f>
        <v/>
      </c>
      <c r="H256" s="3" t="str">
        <f>IFERROR(IF(Loan_Not_Paid*Values_Entered,Ending_Balance,""), "")</f>
        <v/>
      </c>
    </row>
    <row r="257" spans="2:8">
      <c r="B257" s="5" t="str">
        <f>IFERROR(IF(Loan_Not_Paid*Values_Entered,Payment_Number,""), "")</f>
        <v/>
      </c>
      <c r="C257" s="4" t="str">
        <f>IFERROR(IF(Loan_Not_Paid*Values_Entered,Payment_Date,""), "")</f>
        <v/>
      </c>
      <c r="D257" s="3" t="str">
        <f>IFERROR(IF(Loan_Not_Paid*Values_Entered,Beginning_Balance,""), "")</f>
        <v/>
      </c>
      <c r="E257" s="3" t="str">
        <f>IFERROR(IF(Loan_Not_Paid*Values_Entered,Monthly_Payment,""), "")</f>
        <v/>
      </c>
      <c r="F257" s="3" t="str">
        <f>IFERROR(IF(Loan_Not_Paid*Values_Entered,Principal,""), "")</f>
        <v/>
      </c>
      <c r="G257" s="3" t="str">
        <f>IFERROR(IF(Loan_Not_Paid*Values_Entered,Interest,""), "")</f>
        <v/>
      </c>
      <c r="H257" s="3" t="str">
        <f>IFERROR(IF(Loan_Not_Paid*Values_Entered,Ending_Balance,""), "")</f>
        <v/>
      </c>
    </row>
    <row r="258" spans="2:8">
      <c r="B258" s="5" t="str">
        <f>IFERROR(IF(Loan_Not_Paid*Values_Entered,Payment_Number,""), "")</f>
        <v/>
      </c>
      <c r="C258" s="4" t="str">
        <f>IFERROR(IF(Loan_Not_Paid*Values_Entered,Payment_Date,""), "")</f>
        <v/>
      </c>
      <c r="D258" s="3" t="str">
        <f>IFERROR(IF(Loan_Not_Paid*Values_Entered,Beginning_Balance,""), "")</f>
        <v/>
      </c>
      <c r="E258" s="3" t="str">
        <f>IFERROR(IF(Loan_Not_Paid*Values_Entered,Monthly_Payment,""), "")</f>
        <v/>
      </c>
      <c r="F258" s="3" t="str">
        <f>IFERROR(IF(Loan_Not_Paid*Values_Entered,Principal,""), "")</f>
        <v/>
      </c>
      <c r="G258" s="3" t="str">
        <f>IFERROR(IF(Loan_Not_Paid*Values_Entered,Interest,""), "")</f>
        <v/>
      </c>
      <c r="H258" s="3" t="str">
        <f>IFERROR(IF(Loan_Not_Paid*Values_Entered,Ending_Balance,""), "")</f>
        <v/>
      </c>
    </row>
    <row r="259" spans="2:8">
      <c r="B259" s="5" t="str">
        <f>IFERROR(IF(Loan_Not_Paid*Values_Entered,Payment_Number,""), "")</f>
        <v/>
      </c>
      <c r="C259" s="4" t="str">
        <f>IFERROR(IF(Loan_Not_Paid*Values_Entered,Payment_Date,""), "")</f>
        <v/>
      </c>
      <c r="D259" s="3" t="str">
        <f>IFERROR(IF(Loan_Not_Paid*Values_Entered,Beginning_Balance,""), "")</f>
        <v/>
      </c>
      <c r="E259" s="3" t="str">
        <f>IFERROR(IF(Loan_Not_Paid*Values_Entered,Monthly_Payment,""), "")</f>
        <v/>
      </c>
      <c r="F259" s="3" t="str">
        <f>IFERROR(IF(Loan_Not_Paid*Values_Entered,Principal,""), "")</f>
        <v/>
      </c>
      <c r="G259" s="3" t="str">
        <f>IFERROR(IF(Loan_Not_Paid*Values_Entered,Interest,""), "")</f>
        <v/>
      </c>
      <c r="H259" s="3" t="str">
        <f>IFERROR(IF(Loan_Not_Paid*Values_Entered,Ending_Balance,""), "")</f>
        <v/>
      </c>
    </row>
    <row r="260" spans="2:8">
      <c r="B260" s="5" t="str">
        <f>IFERROR(IF(Loan_Not_Paid*Values_Entered,Payment_Number,""), "")</f>
        <v/>
      </c>
      <c r="C260" s="4" t="str">
        <f>IFERROR(IF(Loan_Not_Paid*Values_Entered,Payment_Date,""), "")</f>
        <v/>
      </c>
      <c r="D260" s="3" t="str">
        <f>IFERROR(IF(Loan_Not_Paid*Values_Entered,Beginning_Balance,""), "")</f>
        <v/>
      </c>
      <c r="E260" s="3" t="str">
        <f>IFERROR(IF(Loan_Not_Paid*Values_Entered,Monthly_Payment,""), "")</f>
        <v/>
      </c>
      <c r="F260" s="3" t="str">
        <f>IFERROR(IF(Loan_Not_Paid*Values_Entered,Principal,""), "")</f>
        <v/>
      </c>
      <c r="G260" s="3" t="str">
        <f>IFERROR(IF(Loan_Not_Paid*Values_Entered,Interest,""), "")</f>
        <v/>
      </c>
      <c r="H260" s="3" t="str">
        <f>IFERROR(IF(Loan_Not_Paid*Values_Entered,Ending_Balance,""), "")</f>
        <v/>
      </c>
    </row>
    <row r="261" spans="2:8">
      <c r="B261" s="5" t="str">
        <f>IFERROR(IF(Loan_Not_Paid*Values_Entered,Payment_Number,""), "")</f>
        <v/>
      </c>
      <c r="C261" s="4" t="str">
        <f>IFERROR(IF(Loan_Not_Paid*Values_Entered,Payment_Date,""), "")</f>
        <v/>
      </c>
      <c r="D261" s="3" t="str">
        <f>IFERROR(IF(Loan_Not_Paid*Values_Entered,Beginning_Balance,""), "")</f>
        <v/>
      </c>
      <c r="E261" s="3" t="str">
        <f>IFERROR(IF(Loan_Not_Paid*Values_Entered,Monthly_Payment,""), "")</f>
        <v/>
      </c>
      <c r="F261" s="3" t="str">
        <f>IFERROR(IF(Loan_Not_Paid*Values_Entered,Principal,""), "")</f>
        <v/>
      </c>
      <c r="G261" s="3" t="str">
        <f>IFERROR(IF(Loan_Not_Paid*Values_Entered,Interest,""), "")</f>
        <v/>
      </c>
      <c r="H261" s="3" t="str">
        <f>IFERROR(IF(Loan_Not_Paid*Values_Entered,Ending_Balance,""), "")</f>
        <v/>
      </c>
    </row>
    <row r="262" spans="2:8">
      <c r="B262" s="5" t="str">
        <f>IFERROR(IF(Loan_Not_Paid*Values_Entered,Payment_Number,""), "")</f>
        <v/>
      </c>
      <c r="C262" s="4" t="str">
        <f>IFERROR(IF(Loan_Not_Paid*Values_Entered,Payment_Date,""), "")</f>
        <v/>
      </c>
      <c r="D262" s="3" t="str">
        <f>IFERROR(IF(Loan_Not_Paid*Values_Entered,Beginning_Balance,""), "")</f>
        <v/>
      </c>
      <c r="E262" s="3" t="str">
        <f>IFERROR(IF(Loan_Not_Paid*Values_Entered,Monthly_Payment,""), "")</f>
        <v/>
      </c>
      <c r="F262" s="3" t="str">
        <f>IFERROR(IF(Loan_Not_Paid*Values_Entered,Principal,""), "")</f>
        <v/>
      </c>
      <c r="G262" s="3" t="str">
        <f>IFERROR(IF(Loan_Not_Paid*Values_Entered,Interest,""), "")</f>
        <v/>
      </c>
      <c r="H262" s="3" t="str">
        <f>IFERROR(IF(Loan_Not_Paid*Values_Entered,Ending_Balance,""), "")</f>
        <v/>
      </c>
    </row>
    <row r="263" spans="2:8">
      <c r="B263" s="5" t="str">
        <f>IFERROR(IF(Loan_Not_Paid*Values_Entered,Payment_Number,""), "")</f>
        <v/>
      </c>
      <c r="C263" s="4" t="str">
        <f>IFERROR(IF(Loan_Not_Paid*Values_Entered,Payment_Date,""), "")</f>
        <v/>
      </c>
      <c r="D263" s="3" t="str">
        <f>IFERROR(IF(Loan_Not_Paid*Values_Entered,Beginning_Balance,""), "")</f>
        <v/>
      </c>
      <c r="E263" s="3" t="str">
        <f>IFERROR(IF(Loan_Not_Paid*Values_Entered,Monthly_Payment,""), "")</f>
        <v/>
      </c>
      <c r="F263" s="3" t="str">
        <f>IFERROR(IF(Loan_Not_Paid*Values_Entered,Principal,""), "")</f>
        <v/>
      </c>
      <c r="G263" s="3" t="str">
        <f>IFERROR(IF(Loan_Not_Paid*Values_Entered,Interest,""), "")</f>
        <v/>
      </c>
      <c r="H263" s="3" t="str">
        <f>IFERROR(IF(Loan_Not_Paid*Values_Entered,Ending_Balance,""), "")</f>
        <v/>
      </c>
    </row>
    <row r="264" spans="2:8">
      <c r="B264" s="5" t="str">
        <f>IFERROR(IF(Loan_Not_Paid*Values_Entered,Payment_Number,""), "")</f>
        <v/>
      </c>
      <c r="C264" s="4" t="str">
        <f>IFERROR(IF(Loan_Not_Paid*Values_Entered,Payment_Date,""), "")</f>
        <v/>
      </c>
      <c r="D264" s="3" t="str">
        <f>IFERROR(IF(Loan_Not_Paid*Values_Entered,Beginning_Balance,""), "")</f>
        <v/>
      </c>
      <c r="E264" s="3" t="str">
        <f>IFERROR(IF(Loan_Not_Paid*Values_Entered,Monthly_Payment,""), "")</f>
        <v/>
      </c>
      <c r="F264" s="3" t="str">
        <f>IFERROR(IF(Loan_Not_Paid*Values_Entered,Principal,""), "")</f>
        <v/>
      </c>
      <c r="G264" s="3" t="str">
        <f>IFERROR(IF(Loan_Not_Paid*Values_Entered,Interest,""), "")</f>
        <v/>
      </c>
      <c r="H264" s="3" t="str">
        <f>IFERROR(IF(Loan_Not_Paid*Values_Entered,Ending_Balance,""), "")</f>
        <v/>
      </c>
    </row>
    <row r="265" spans="2:8">
      <c r="B265" s="5" t="str">
        <f>IFERROR(IF(Loan_Not_Paid*Values_Entered,Payment_Number,""), "")</f>
        <v/>
      </c>
      <c r="C265" s="4" t="str">
        <f>IFERROR(IF(Loan_Not_Paid*Values_Entered,Payment_Date,""), "")</f>
        <v/>
      </c>
      <c r="D265" s="3" t="str">
        <f>IFERROR(IF(Loan_Not_Paid*Values_Entered,Beginning_Balance,""), "")</f>
        <v/>
      </c>
      <c r="E265" s="3" t="str">
        <f>IFERROR(IF(Loan_Not_Paid*Values_Entered,Monthly_Payment,""), "")</f>
        <v/>
      </c>
      <c r="F265" s="3" t="str">
        <f>IFERROR(IF(Loan_Not_Paid*Values_Entered,Principal,""), "")</f>
        <v/>
      </c>
      <c r="G265" s="3" t="str">
        <f>IFERROR(IF(Loan_Not_Paid*Values_Entered,Interest,""), "")</f>
        <v/>
      </c>
      <c r="H265" s="3" t="str">
        <f>IFERROR(IF(Loan_Not_Paid*Values_Entered,Ending_Balance,""), "")</f>
        <v/>
      </c>
    </row>
    <row r="266" spans="2:8">
      <c r="B266" s="5" t="str">
        <f>IFERROR(IF(Loan_Not_Paid*Values_Entered,Payment_Number,""), "")</f>
        <v/>
      </c>
      <c r="C266" s="4" t="str">
        <f>IFERROR(IF(Loan_Not_Paid*Values_Entered,Payment_Date,""), "")</f>
        <v/>
      </c>
      <c r="D266" s="3" t="str">
        <f>IFERROR(IF(Loan_Not_Paid*Values_Entered,Beginning_Balance,""), "")</f>
        <v/>
      </c>
      <c r="E266" s="3" t="str">
        <f>IFERROR(IF(Loan_Not_Paid*Values_Entered,Monthly_Payment,""), "")</f>
        <v/>
      </c>
      <c r="F266" s="3" t="str">
        <f>IFERROR(IF(Loan_Not_Paid*Values_Entered,Principal,""), "")</f>
        <v/>
      </c>
      <c r="G266" s="3" t="str">
        <f>IFERROR(IF(Loan_Not_Paid*Values_Entered,Interest,""), "")</f>
        <v/>
      </c>
      <c r="H266" s="3" t="str">
        <f>IFERROR(IF(Loan_Not_Paid*Values_Entered,Ending_Balance,""), "")</f>
        <v/>
      </c>
    </row>
    <row r="267" spans="2:8">
      <c r="B267" s="5" t="str">
        <f>IFERROR(IF(Loan_Not_Paid*Values_Entered,Payment_Number,""), "")</f>
        <v/>
      </c>
      <c r="C267" s="4" t="str">
        <f>IFERROR(IF(Loan_Not_Paid*Values_Entered,Payment_Date,""), "")</f>
        <v/>
      </c>
      <c r="D267" s="3" t="str">
        <f>IFERROR(IF(Loan_Not_Paid*Values_Entered,Beginning_Balance,""), "")</f>
        <v/>
      </c>
      <c r="E267" s="3" t="str">
        <f>IFERROR(IF(Loan_Not_Paid*Values_Entered,Monthly_Payment,""), "")</f>
        <v/>
      </c>
      <c r="F267" s="3" t="str">
        <f>IFERROR(IF(Loan_Not_Paid*Values_Entered,Principal,""), "")</f>
        <v/>
      </c>
      <c r="G267" s="3" t="str">
        <f>IFERROR(IF(Loan_Not_Paid*Values_Entered,Interest,""), "")</f>
        <v/>
      </c>
      <c r="H267" s="3" t="str">
        <f>IFERROR(IF(Loan_Not_Paid*Values_Entered,Ending_Balance,""), "")</f>
        <v/>
      </c>
    </row>
    <row r="268" spans="2:8">
      <c r="B268" s="5" t="str">
        <f>IFERROR(IF(Loan_Not_Paid*Values_Entered,Payment_Number,""), "")</f>
        <v/>
      </c>
      <c r="C268" s="4" t="str">
        <f>IFERROR(IF(Loan_Not_Paid*Values_Entered,Payment_Date,""), "")</f>
        <v/>
      </c>
      <c r="D268" s="3" t="str">
        <f>IFERROR(IF(Loan_Not_Paid*Values_Entered,Beginning_Balance,""), "")</f>
        <v/>
      </c>
      <c r="E268" s="3" t="str">
        <f>IFERROR(IF(Loan_Not_Paid*Values_Entered,Monthly_Payment,""), "")</f>
        <v/>
      </c>
      <c r="F268" s="3" t="str">
        <f>IFERROR(IF(Loan_Not_Paid*Values_Entered,Principal,""), "")</f>
        <v/>
      </c>
      <c r="G268" s="3" t="str">
        <f>IFERROR(IF(Loan_Not_Paid*Values_Entered,Interest,""), "")</f>
        <v/>
      </c>
      <c r="H268" s="3" t="str">
        <f>IFERROR(IF(Loan_Not_Paid*Values_Entered,Ending_Balance,""), "")</f>
        <v/>
      </c>
    </row>
    <row r="269" spans="2:8">
      <c r="B269" s="5" t="str">
        <f>IFERROR(IF(Loan_Not_Paid*Values_Entered,Payment_Number,""), "")</f>
        <v/>
      </c>
      <c r="C269" s="4" t="str">
        <f>IFERROR(IF(Loan_Not_Paid*Values_Entered,Payment_Date,""), "")</f>
        <v/>
      </c>
      <c r="D269" s="3" t="str">
        <f>IFERROR(IF(Loan_Not_Paid*Values_Entered,Beginning_Balance,""), "")</f>
        <v/>
      </c>
      <c r="E269" s="3" t="str">
        <f>IFERROR(IF(Loan_Not_Paid*Values_Entered,Monthly_Payment,""), "")</f>
        <v/>
      </c>
      <c r="F269" s="3" t="str">
        <f>IFERROR(IF(Loan_Not_Paid*Values_Entered,Principal,""), "")</f>
        <v/>
      </c>
      <c r="G269" s="3" t="str">
        <f>IFERROR(IF(Loan_Not_Paid*Values_Entered,Interest,""), "")</f>
        <v/>
      </c>
      <c r="H269" s="3" t="str">
        <f>IFERROR(IF(Loan_Not_Paid*Values_Entered,Ending_Balance,""), "")</f>
        <v/>
      </c>
    </row>
    <row r="270" spans="2:8">
      <c r="B270" s="5" t="str">
        <f>IFERROR(IF(Loan_Not_Paid*Values_Entered,Payment_Number,""), "")</f>
        <v/>
      </c>
      <c r="C270" s="4" t="str">
        <f>IFERROR(IF(Loan_Not_Paid*Values_Entered,Payment_Date,""), "")</f>
        <v/>
      </c>
      <c r="D270" s="3" t="str">
        <f>IFERROR(IF(Loan_Not_Paid*Values_Entered,Beginning_Balance,""), "")</f>
        <v/>
      </c>
      <c r="E270" s="3" t="str">
        <f>IFERROR(IF(Loan_Not_Paid*Values_Entered,Monthly_Payment,""), "")</f>
        <v/>
      </c>
      <c r="F270" s="3" t="str">
        <f>IFERROR(IF(Loan_Not_Paid*Values_Entered,Principal,""), "")</f>
        <v/>
      </c>
      <c r="G270" s="3" t="str">
        <f>IFERROR(IF(Loan_Not_Paid*Values_Entered,Interest,""), "")</f>
        <v/>
      </c>
      <c r="H270" s="3" t="str">
        <f>IFERROR(IF(Loan_Not_Paid*Values_Entered,Ending_Balance,""), "")</f>
        <v/>
      </c>
    </row>
    <row r="271" spans="2:8">
      <c r="B271" s="5" t="str">
        <f>IFERROR(IF(Loan_Not_Paid*Values_Entered,Payment_Number,""), "")</f>
        <v/>
      </c>
      <c r="C271" s="4" t="str">
        <f>IFERROR(IF(Loan_Not_Paid*Values_Entered,Payment_Date,""), "")</f>
        <v/>
      </c>
      <c r="D271" s="3" t="str">
        <f>IFERROR(IF(Loan_Not_Paid*Values_Entered,Beginning_Balance,""), "")</f>
        <v/>
      </c>
      <c r="E271" s="3" t="str">
        <f>IFERROR(IF(Loan_Not_Paid*Values_Entered,Monthly_Payment,""), "")</f>
        <v/>
      </c>
      <c r="F271" s="3" t="str">
        <f>IFERROR(IF(Loan_Not_Paid*Values_Entered,Principal,""), "")</f>
        <v/>
      </c>
      <c r="G271" s="3" t="str">
        <f>IFERROR(IF(Loan_Not_Paid*Values_Entered,Interest,""), "")</f>
        <v/>
      </c>
      <c r="H271" s="3" t="str">
        <f>IFERROR(IF(Loan_Not_Paid*Values_Entered,Ending_Balance,""), "")</f>
        <v/>
      </c>
    </row>
    <row r="272" spans="2:8">
      <c r="B272" s="5" t="str">
        <f>IFERROR(IF(Loan_Not_Paid*Values_Entered,Payment_Number,""), "")</f>
        <v/>
      </c>
      <c r="C272" s="4" t="str">
        <f>IFERROR(IF(Loan_Not_Paid*Values_Entered,Payment_Date,""), "")</f>
        <v/>
      </c>
      <c r="D272" s="3" t="str">
        <f>IFERROR(IF(Loan_Not_Paid*Values_Entered,Beginning_Balance,""), "")</f>
        <v/>
      </c>
      <c r="E272" s="3" t="str">
        <f>IFERROR(IF(Loan_Not_Paid*Values_Entered,Monthly_Payment,""), "")</f>
        <v/>
      </c>
      <c r="F272" s="3" t="str">
        <f>IFERROR(IF(Loan_Not_Paid*Values_Entered,Principal,""), "")</f>
        <v/>
      </c>
      <c r="G272" s="3" t="str">
        <f>IFERROR(IF(Loan_Not_Paid*Values_Entered,Interest,""), "")</f>
        <v/>
      </c>
      <c r="H272" s="3" t="str">
        <f>IFERROR(IF(Loan_Not_Paid*Values_Entered,Ending_Balance,""), "")</f>
        <v/>
      </c>
    </row>
    <row r="273" spans="2:8">
      <c r="B273" s="5" t="str">
        <f>IFERROR(IF(Loan_Not_Paid*Values_Entered,Payment_Number,""), "")</f>
        <v/>
      </c>
      <c r="C273" s="4" t="str">
        <f>IFERROR(IF(Loan_Not_Paid*Values_Entered,Payment_Date,""), "")</f>
        <v/>
      </c>
      <c r="D273" s="3" t="str">
        <f>IFERROR(IF(Loan_Not_Paid*Values_Entered,Beginning_Balance,""), "")</f>
        <v/>
      </c>
      <c r="E273" s="3" t="str">
        <f>IFERROR(IF(Loan_Not_Paid*Values_Entered,Monthly_Payment,""), "")</f>
        <v/>
      </c>
      <c r="F273" s="3" t="str">
        <f>IFERROR(IF(Loan_Not_Paid*Values_Entered,Principal,""), "")</f>
        <v/>
      </c>
      <c r="G273" s="3" t="str">
        <f>IFERROR(IF(Loan_Not_Paid*Values_Entered,Interest,""), "")</f>
        <v/>
      </c>
      <c r="H273" s="3" t="str">
        <f>IFERROR(IF(Loan_Not_Paid*Values_Entered,Ending_Balance,""), "")</f>
        <v/>
      </c>
    </row>
    <row r="274" spans="2:8">
      <c r="B274" s="5" t="str">
        <f>IFERROR(IF(Loan_Not_Paid*Values_Entered,Payment_Number,""), "")</f>
        <v/>
      </c>
      <c r="C274" s="4" t="str">
        <f>IFERROR(IF(Loan_Not_Paid*Values_Entered,Payment_Date,""), "")</f>
        <v/>
      </c>
      <c r="D274" s="3" t="str">
        <f>IFERROR(IF(Loan_Not_Paid*Values_Entered,Beginning_Balance,""), "")</f>
        <v/>
      </c>
      <c r="E274" s="3" t="str">
        <f>IFERROR(IF(Loan_Not_Paid*Values_Entered,Monthly_Payment,""), "")</f>
        <v/>
      </c>
      <c r="F274" s="3" t="str">
        <f>IFERROR(IF(Loan_Not_Paid*Values_Entered,Principal,""), "")</f>
        <v/>
      </c>
      <c r="G274" s="3" t="str">
        <f>IFERROR(IF(Loan_Not_Paid*Values_Entered,Interest,""), "")</f>
        <v/>
      </c>
      <c r="H274" s="3" t="str">
        <f>IFERROR(IF(Loan_Not_Paid*Values_Entered,Ending_Balance,""), "")</f>
        <v/>
      </c>
    </row>
    <row r="275" spans="2:8">
      <c r="B275" s="5" t="str">
        <f>IFERROR(IF(Loan_Not_Paid*Values_Entered,Payment_Number,""), "")</f>
        <v/>
      </c>
      <c r="C275" s="4" t="str">
        <f>IFERROR(IF(Loan_Not_Paid*Values_Entered,Payment_Date,""), "")</f>
        <v/>
      </c>
      <c r="D275" s="3" t="str">
        <f>IFERROR(IF(Loan_Not_Paid*Values_Entered,Beginning_Balance,""), "")</f>
        <v/>
      </c>
      <c r="E275" s="3" t="str">
        <f>IFERROR(IF(Loan_Not_Paid*Values_Entered,Monthly_Payment,""), "")</f>
        <v/>
      </c>
      <c r="F275" s="3" t="str">
        <f>IFERROR(IF(Loan_Not_Paid*Values_Entered,Principal,""), "")</f>
        <v/>
      </c>
      <c r="G275" s="3" t="str">
        <f>IFERROR(IF(Loan_Not_Paid*Values_Entered,Interest,""), "")</f>
        <v/>
      </c>
      <c r="H275" s="3" t="str">
        <f>IFERROR(IF(Loan_Not_Paid*Values_Entered,Ending_Balance,""), "")</f>
        <v/>
      </c>
    </row>
    <row r="276" spans="2:8">
      <c r="B276" s="5" t="str">
        <f>IFERROR(IF(Loan_Not_Paid*Values_Entered,Payment_Number,""), "")</f>
        <v/>
      </c>
      <c r="C276" s="4" t="str">
        <f>IFERROR(IF(Loan_Not_Paid*Values_Entered,Payment_Date,""), "")</f>
        <v/>
      </c>
      <c r="D276" s="3" t="str">
        <f>IFERROR(IF(Loan_Not_Paid*Values_Entered,Beginning_Balance,""), "")</f>
        <v/>
      </c>
      <c r="E276" s="3" t="str">
        <f>IFERROR(IF(Loan_Not_Paid*Values_Entered,Monthly_Payment,""), "")</f>
        <v/>
      </c>
      <c r="F276" s="3" t="str">
        <f>IFERROR(IF(Loan_Not_Paid*Values_Entered,Principal,""), "")</f>
        <v/>
      </c>
      <c r="G276" s="3" t="str">
        <f>IFERROR(IF(Loan_Not_Paid*Values_Entered,Interest,""), "")</f>
        <v/>
      </c>
      <c r="H276" s="3" t="str">
        <f>IFERROR(IF(Loan_Not_Paid*Values_Entered,Ending_Balance,""), "")</f>
        <v/>
      </c>
    </row>
    <row r="277" spans="2:8">
      <c r="B277" s="5" t="str">
        <f>IFERROR(IF(Loan_Not_Paid*Values_Entered,Payment_Number,""), "")</f>
        <v/>
      </c>
      <c r="C277" s="4" t="str">
        <f>IFERROR(IF(Loan_Not_Paid*Values_Entered,Payment_Date,""), "")</f>
        <v/>
      </c>
      <c r="D277" s="3" t="str">
        <f>IFERROR(IF(Loan_Not_Paid*Values_Entered,Beginning_Balance,""), "")</f>
        <v/>
      </c>
      <c r="E277" s="3" t="str">
        <f>IFERROR(IF(Loan_Not_Paid*Values_Entered,Monthly_Payment,""), "")</f>
        <v/>
      </c>
      <c r="F277" s="3" t="str">
        <f>IFERROR(IF(Loan_Not_Paid*Values_Entered,Principal,""), "")</f>
        <v/>
      </c>
      <c r="G277" s="3" t="str">
        <f>IFERROR(IF(Loan_Not_Paid*Values_Entered,Interest,""), "")</f>
        <v/>
      </c>
      <c r="H277" s="3" t="str">
        <f>IFERROR(IF(Loan_Not_Paid*Values_Entered,Ending_Balance,""), "")</f>
        <v/>
      </c>
    </row>
    <row r="278" spans="2:8">
      <c r="B278" s="5" t="str">
        <f>IFERROR(IF(Loan_Not_Paid*Values_Entered,Payment_Number,""), "")</f>
        <v/>
      </c>
      <c r="C278" s="4" t="str">
        <f>IFERROR(IF(Loan_Not_Paid*Values_Entered,Payment_Date,""), "")</f>
        <v/>
      </c>
      <c r="D278" s="3" t="str">
        <f>IFERROR(IF(Loan_Not_Paid*Values_Entered,Beginning_Balance,""), "")</f>
        <v/>
      </c>
      <c r="E278" s="3" t="str">
        <f>IFERROR(IF(Loan_Not_Paid*Values_Entered,Monthly_Payment,""), "")</f>
        <v/>
      </c>
      <c r="F278" s="3" t="str">
        <f>IFERROR(IF(Loan_Not_Paid*Values_Entered,Principal,""), "")</f>
        <v/>
      </c>
      <c r="G278" s="3" t="str">
        <f>IFERROR(IF(Loan_Not_Paid*Values_Entered,Interest,""), "")</f>
        <v/>
      </c>
      <c r="H278" s="3" t="str">
        <f>IFERROR(IF(Loan_Not_Paid*Values_Entered,Ending_Balance,""), "")</f>
        <v/>
      </c>
    </row>
    <row r="279" spans="2:8">
      <c r="B279" s="5" t="str">
        <f>IFERROR(IF(Loan_Not_Paid*Values_Entered,Payment_Number,""), "")</f>
        <v/>
      </c>
      <c r="C279" s="4" t="str">
        <f>IFERROR(IF(Loan_Not_Paid*Values_Entered,Payment_Date,""), "")</f>
        <v/>
      </c>
      <c r="D279" s="3" t="str">
        <f>IFERROR(IF(Loan_Not_Paid*Values_Entered,Beginning_Balance,""), "")</f>
        <v/>
      </c>
      <c r="E279" s="3" t="str">
        <f>IFERROR(IF(Loan_Not_Paid*Values_Entered,Monthly_Payment,""), "")</f>
        <v/>
      </c>
      <c r="F279" s="3" t="str">
        <f>IFERROR(IF(Loan_Not_Paid*Values_Entered,Principal,""), "")</f>
        <v/>
      </c>
      <c r="G279" s="3" t="str">
        <f>IFERROR(IF(Loan_Not_Paid*Values_Entered,Interest,""), "")</f>
        <v/>
      </c>
      <c r="H279" s="3" t="str">
        <f>IFERROR(IF(Loan_Not_Paid*Values_Entered,Ending_Balance,""), "")</f>
        <v/>
      </c>
    </row>
    <row r="280" spans="2:8">
      <c r="B280" s="5" t="str">
        <f>IFERROR(IF(Loan_Not_Paid*Values_Entered,Payment_Number,""), "")</f>
        <v/>
      </c>
      <c r="C280" s="4" t="str">
        <f>IFERROR(IF(Loan_Not_Paid*Values_Entered,Payment_Date,""), "")</f>
        <v/>
      </c>
      <c r="D280" s="3" t="str">
        <f>IFERROR(IF(Loan_Not_Paid*Values_Entered,Beginning_Balance,""), "")</f>
        <v/>
      </c>
      <c r="E280" s="3" t="str">
        <f>IFERROR(IF(Loan_Not_Paid*Values_Entered,Monthly_Payment,""), "")</f>
        <v/>
      </c>
      <c r="F280" s="3" t="str">
        <f>IFERROR(IF(Loan_Not_Paid*Values_Entered,Principal,""), "")</f>
        <v/>
      </c>
      <c r="G280" s="3" t="str">
        <f>IFERROR(IF(Loan_Not_Paid*Values_Entered,Interest,""), "")</f>
        <v/>
      </c>
      <c r="H280" s="3" t="str">
        <f>IFERROR(IF(Loan_Not_Paid*Values_Entered,Ending_Balance,""), "")</f>
        <v/>
      </c>
    </row>
    <row r="281" spans="2:8">
      <c r="B281" s="5" t="str">
        <f>IFERROR(IF(Loan_Not_Paid*Values_Entered,Payment_Number,""), "")</f>
        <v/>
      </c>
      <c r="C281" s="4" t="str">
        <f>IFERROR(IF(Loan_Not_Paid*Values_Entered,Payment_Date,""), "")</f>
        <v/>
      </c>
      <c r="D281" s="3" t="str">
        <f>IFERROR(IF(Loan_Not_Paid*Values_Entered,Beginning_Balance,""), "")</f>
        <v/>
      </c>
      <c r="E281" s="3" t="str">
        <f>IFERROR(IF(Loan_Not_Paid*Values_Entered,Monthly_Payment,""), "")</f>
        <v/>
      </c>
      <c r="F281" s="3" t="str">
        <f>IFERROR(IF(Loan_Not_Paid*Values_Entered,Principal,""), "")</f>
        <v/>
      </c>
      <c r="G281" s="3" t="str">
        <f>IFERROR(IF(Loan_Not_Paid*Values_Entered,Interest,""), "")</f>
        <v/>
      </c>
      <c r="H281" s="3" t="str">
        <f>IFERROR(IF(Loan_Not_Paid*Values_Entered,Ending_Balance,""), "")</f>
        <v/>
      </c>
    </row>
    <row r="282" spans="2:8">
      <c r="B282" s="5" t="str">
        <f>IFERROR(IF(Loan_Not_Paid*Values_Entered,Payment_Number,""), "")</f>
        <v/>
      </c>
      <c r="C282" s="4" t="str">
        <f>IFERROR(IF(Loan_Not_Paid*Values_Entered,Payment_Date,""), "")</f>
        <v/>
      </c>
      <c r="D282" s="3" t="str">
        <f>IFERROR(IF(Loan_Not_Paid*Values_Entered,Beginning_Balance,""), "")</f>
        <v/>
      </c>
      <c r="E282" s="3" t="str">
        <f>IFERROR(IF(Loan_Not_Paid*Values_Entered,Monthly_Payment,""), "")</f>
        <v/>
      </c>
      <c r="F282" s="3" t="str">
        <f>IFERROR(IF(Loan_Not_Paid*Values_Entered,Principal,""), "")</f>
        <v/>
      </c>
      <c r="G282" s="3" t="str">
        <f>IFERROR(IF(Loan_Not_Paid*Values_Entered,Interest,""), "")</f>
        <v/>
      </c>
      <c r="H282" s="3" t="str">
        <f>IFERROR(IF(Loan_Not_Paid*Values_Entered,Ending_Balance,""), "")</f>
        <v/>
      </c>
    </row>
    <row r="283" spans="2:8">
      <c r="B283" s="5" t="str">
        <f>IFERROR(IF(Loan_Not_Paid*Values_Entered,Payment_Number,""), "")</f>
        <v/>
      </c>
      <c r="C283" s="4" t="str">
        <f>IFERROR(IF(Loan_Not_Paid*Values_Entered,Payment_Date,""), "")</f>
        <v/>
      </c>
      <c r="D283" s="3" t="str">
        <f>IFERROR(IF(Loan_Not_Paid*Values_Entered,Beginning_Balance,""), "")</f>
        <v/>
      </c>
      <c r="E283" s="3" t="str">
        <f>IFERROR(IF(Loan_Not_Paid*Values_Entered,Monthly_Payment,""), "")</f>
        <v/>
      </c>
      <c r="F283" s="3" t="str">
        <f>IFERROR(IF(Loan_Not_Paid*Values_Entered,Principal,""), "")</f>
        <v/>
      </c>
      <c r="G283" s="3" t="str">
        <f>IFERROR(IF(Loan_Not_Paid*Values_Entered,Interest,""), "")</f>
        <v/>
      </c>
      <c r="H283" s="3" t="str">
        <f>IFERROR(IF(Loan_Not_Paid*Values_Entered,Ending_Balance,""), "")</f>
        <v/>
      </c>
    </row>
    <row r="284" spans="2:8">
      <c r="B284" s="5" t="str">
        <f>IFERROR(IF(Loan_Not_Paid*Values_Entered,Payment_Number,""), "")</f>
        <v/>
      </c>
      <c r="C284" s="4" t="str">
        <f>IFERROR(IF(Loan_Not_Paid*Values_Entered,Payment_Date,""), "")</f>
        <v/>
      </c>
      <c r="D284" s="3" t="str">
        <f>IFERROR(IF(Loan_Not_Paid*Values_Entered,Beginning_Balance,""), "")</f>
        <v/>
      </c>
      <c r="E284" s="3" t="str">
        <f>IFERROR(IF(Loan_Not_Paid*Values_Entered,Monthly_Payment,""), "")</f>
        <v/>
      </c>
      <c r="F284" s="3" t="str">
        <f>IFERROR(IF(Loan_Not_Paid*Values_Entered,Principal,""), "")</f>
        <v/>
      </c>
      <c r="G284" s="3" t="str">
        <f>IFERROR(IF(Loan_Not_Paid*Values_Entered,Interest,""), "")</f>
        <v/>
      </c>
      <c r="H284" s="3" t="str">
        <f>IFERROR(IF(Loan_Not_Paid*Values_Entered,Ending_Balance,""), "")</f>
        <v/>
      </c>
    </row>
    <row r="285" spans="2:8">
      <c r="B285" s="5" t="str">
        <f>IFERROR(IF(Loan_Not_Paid*Values_Entered,Payment_Number,""), "")</f>
        <v/>
      </c>
      <c r="C285" s="4" t="str">
        <f>IFERROR(IF(Loan_Not_Paid*Values_Entered,Payment_Date,""), "")</f>
        <v/>
      </c>
      <c r="D285" s="3" t="str">
        <f>IFERROR(IF(Loan_Not_Paid*Values_Entered,Beginning_Balance,""), "")</f>
        <v/>
      </c>
      <c r="E285" s="3" t="str">
        <f>IFERROR(IF(Loan_Not_Paid*Values_Entered,Monthly_Payment,""), "")</f>
        <v/>
      </c>
      <c r="F285" s="3" t="str">
        <f>IFERROR(IF(Loan_Not_Paid*Values_Entered,Principal,""), "")</f>
        <v/>
      </c>
      <c r="G285" s="3" t="str">
        <f>IFERROR(IF(Loan_Not_Paid*Values_Entered,Interest,""), "")</f>
        <v/>
      </c>
      <c r="H285" s="3" t="str">
        <f>IFERROR(IF(Loan_Not_Paid*Values_Entered,Ending_Balance,""), "")</f>
        <v/>
      </c>
    </row>
    <row r="286" spans="2:8">
      <c r="B286" s="5" t="str">
        <f>IFERROR(IF(Loan_Not_Paid*Values_Entered,Payment_Number,""), "")</f>
        <v/>
      </c>
      <c r="C286" s="4" t="str">
        <f>IFERROR(IF(Loan_Not_Paid*Values_Entered,Payment_Date,""), "")</f>
        <v/>
      </c>
      <c r="D286" s="3" t="str">
        <f>IFERROR(IF(Loan_Not_Paid*Values_Entered,Beginning_Balance,""), "")</f>
        <v/>
      </c>
      <c r="E286" s="3" t="str">
        <f>IFERROR(IF(Loan_Not_Paid*Values_Entered,Monthly_Payment,""), "")</f>
        <v/>
      </c>
      <c r="F286" s="3" t="str">
        <f>IFERROR(IF(Loan_Not_Paid*Values_Entered,Principal,""), "")</f>
        <v/>
      </c>
      <c r="G286" s="3" t="str">
        <f>IFERROR(IF(Loan_Not_Paid*Values_Entered,Interest,""), "")</f>
        <v/>
      </c>
      <c r="H286" s="3" t="str">
        <f>IFERROR(IF(Loan_Not_Paid*Values_Entered,Ending_Balance,""), "")</f>
        <v/>
      </c>
    </row>
    <row r="287" spans="2:8">
      <c r="B287" s="5" t="str">
        <f>IFERROR(IF(Loan_Not_Paid*Values_Entered,Payment_Number,""), "")</f>
        <v/>
      </c>
      <c r="C287" s="4" t="str">
        <f>IFERROR(IF(Loan_Not_Paid*Values_Entered,Payment_Date,""), "")</f>
        <v/>
      </c>
      <c r="D287" s="3" t="str">
        <f>IFERROR(IF(Loan_Not_Paid*Values_Entered,Beginning_Balance,""), "")</f>
        <v/>
      </c>
      <c r="E287" s="3" t="str">
        <f>IFERROR(IF(Loan_Not_Paid*Values_Entered,Monthly_Payment,""), "")</f>
        <v/>
      </c>
      <c r="F287" s="3" t="str">
        <f>IFERROR(IF(Loan_Not_Paid*Values_Entered,Principal,""), "")</f>
        <v/>
      </c>
      <c r="G287" s="3" t="str">
        <f>IFERROR(IF(Loan_Not_Paid*Values_Entered,Interest,""), "")</f>
        <v/>
      </c>
      <c r="H287" s="3" t="str">
        <f>IFERROR(IF(Loan_Not_Paid*Values_Entered,Ending_Balance,""), "")</f>
        <v/>
      </c>
    </row>
    <row r="288" spans="2:8">
      <c r="B288" s="5" t="str">
        <f>IFERROR(IF(Loan_Not_Paid*Values_Entered,Payment_Number,""), "")</f>
        <v/>
      </c>
      <c r="C288" s="4" t="str">
        <f>IFERROR(IF(Loan_Not_Paid*Values_Entered,Payment_Date,""), "")</f>
        <v/>
      </c>
      <c r="D288" s="3" t="str">
        <f>IFERROR(IF(Loan_Not_Paid*Values_Entered,Beginning_Balance,""), "")</f>
        <v/>
      </c>
      <c r="E288" s="3" t="str">
        <f>IFERROR(IF(Loan_Not_Paid*Values_Entered,Monthly_Payment,""), "")</f>
        <v/>
      </c>
      <c r="F288" s="3" t="str">
        <f>IFERROR(IF(Loan_Not_Paid*Values_Entered,Principal,""), "")</f>
        <v/>
      </c>
      <c r="G288" s="3" t="str">
        <f>IFERROR(IF(Loan_Not_Paid*Values_Entered,Interest,""), "")</f>
        <v/>
      </c>
      <c r="H288" s="3" t="str">
        <f>IFERROR(IF(Loan_Not_Paid*Values_Entered,Ending_Balance,""), "")</f>
        <v/>
      </c>
    </row>
    <row r="289" spans="2:8">
      <c r="B289" s="5" t="str">
        <f>IFERROR(IF(Loan_Not_Paid*Values_Entered,Payment_Number,""), "")</f>
        <v/>
      </c>
      <c r="C289" s="4" t="str">
        <f>IFERROR(IF(Loan_Not_Paid*Values_Entered,Payment_Date,""), "")</f>
        <v/>
      </c>
      <c r="D289" s="3" t="str">
        <f>IFERROR(IF(Loan_Not_Paid*Values_Entered,Beginning_Balance,""), "")</f>
        <v/>
      </c>
      <c r="E289" s="3" t="str">
        <f>IFERROR(IF(Loan_Not_Paid*Values_Entered,Monthly_Payment,""), "")</f>
        <v/>
      </c>
      <c r="F289" s="3" t="str">
        <f>IFERROR(IF(Loan_Not_Paid*Values_Entered,Principal,""), "")</f>
        <v/>
      </c>
      <c r="G289" s="3" t="str">
        <f>IFERROR(IF(Loan_Not_Paid*Values_Entered,Interest,""), "")</f>
        <v/>
      </c>
      <c r="H289" s="3" t="str">
        <f>IFERROR(IF(Loan_Not_Paid*Values_Entered,Ending_Balance,""), "")</f>
        <v/>
      </c>
    </row>
    <row r="290" spans="2:8">
      <c r="B290" s="5" t="str">
        <f>IFERROR(IF(Loan_Not_Paid*Values_Entered,Payment_Number,""), "")</f>
        <v/>
      </c>
      <c r="C290" s="4" t="str">
        <f>IFERROR(IF(Loan_Not_Paid*Values_Entered,Payment_Date,""), "")</f>
        <v/>
      </c>
      <c r="D290" s="3" t="str">
        <f>IFERROR(IF(Loan_Not_Paid*Values_Entered,Beginning_Balance,""), "")</f>
        <v/>
      </c>
      <c r="E290" s="3" t="str">
        <f>IFERROR(IF(Loan_Not_Paid*Values_Entered,Monthly_Payment,""), "")</f>
        <v/>
      </c>
      <c r="F290" s="3" t="str">
        <f>IFERROR(IF(Loan_Not_Paid*Values_Entered,Principal,""), "")</f>
        <v/>
      </c>
      <c r="G290" s="3" t="str">
        <f>IFERROR(IF(Loan_Not_Paid*Values_Entered,Interest,""), "")</f>
        <v/>
      </c>
      <c r="H290" s="3" t="str">
        <f>IFERROR(IF(Loan_Not_Paid*Values_Entered,Ending_Balance,""), "")</f>
        <v/>
      </c>
    </row>
    <row r="291" spans="2:8">
      <c r="B291" s="5" t="str">
        <f>IFERROR(IF(Loan_Not_Paid*Values_Entered,Payment_Number,""), "")</f>
        <v/>
      </c>
      <c r="C291" s="4" t="str">
        <f>IFERROR(IF(Loan_Not_Paid*Values_Entered,Payment_Date,""), "")</f>
        <v/>
      </c>
      <c r="D291" s="3" t="str">
        <f>IFERROR(IF(Loan_Not_Paid*Values_Entered,Beginning_Balance,""), "")</f>
        <v/>
      </c>
      <c r="E291" s="3" t="str">
        <f>IFERROR(IF(Loan_Not_Paid*Values_Entered,Monthly_Payment,""), "")</f>
        <v/>
      </c>
      <c r="F291" s="3" t="str">
        <f>IFERROR(IF(Loan_Not_Paid*Values_Entered,Principal,""), "")</f>
        <v/>
      </c>
      <c r="G291" s="3" t="str">
        <f>IFERROR(IF(Loan_Not_Paid*Values_Entered,Interest,""), "")</f>
        <v/>
      </c>
      <c r="H291" s="3" t="str">
        <f>IFERROR(IF(Loan_Not_Paid*Values_Entered,Ending_Balance,""), "")</f>
        <v/>
      </c>
    </row>
    <row r="292" spans="2:8">
      <c r="B292" s="5" t="str">
        <f>IFERROR(IF(Loan_Not_Paid*Values_Entered,Payment_Number,""), "")</f>
        <v/>
      </c>
      <c r="C292" s="4" t="str">
        <f>IFERROR(IF(Loan_Not_Paid*Values_Entered,Payment_Date,""), "")</f>
        <v/>
      </c>
      <c r="D292" s="3" t="str">
        <f>IFERROR(IF(Loan_Not_Paid*Values_Entered,Beginning_Balance,""), "")</f>
        <v/>
      </c>
      <c r="E292" s="3" t="str">
        <f>IFERROR(IF(Loan_Not_Paid*Values_Entered,Monthly_Payment,""), "")</f>
        <v/>
      </c>
      <c r="F292" s="3" t="str">
        <f>IFERROR(IF(Loan_Not_Paid*Values_Entered,Principal,""), "")</f>
        <v/>
      </c>
      <c r="G292" s="3" t="str">
        <f>IFERROR(IF(Loan_Not_Paid*Values_Entered,Interest,""), "")</f>
        <v/>
      </c>
      <c r="H292" s="3" t="str">
        <f>IFERROR(IF(Loan_Not_Paid*Values_Entered,Ending_Balance,""), "")</f>
        <v/>
      </c>
    </row>
    <row r="293" spans="2:8">
      <c r="B293" s="5" t="str">
        <f>IFERROR(IF(Loan_Not_Paid*Values_Entered,Payment_Number,""), "")</f>
        <v/>
      </c>
      <c r="C293" s="4" t="str">
        <f>IFERROR(IF(Loan_Not_Paid*Values_Entered,Payment_Date,""), "")</f>
        <v/>
      </c>
      <c r="D293" s="3" t="str">
        <f>IFERROR(IF(Loan_Not_Paid*Values_Entered,Beginning_Balance,""), "")</f>
        <v/>
      </c>
      <c r="E293" s="3" t="str">
        <f>IFERROR(IF(Loan_Not_Paid*Values_Entered,Monthly_Payment,""), "")</f>
        <v/>
      </c>
      <c r="F293" s="3" t="str">
        <f>IFERROR(IF(Loan_Not_Paid*Values_Entered,Principal,""), "")</f>
        <v/>
      </c>
      <c r="G293" s="3" t="str">
        <f>IFERROR(IF(Loan_Not_Paid*Values_Entered,Interest,""), "")</f>
        <v/>
      </c>
      <c r="H293" s="3" t="str">
        <f>IFERROR(IF(Loan_Not_Paid*Values_Entered,Ending_Balance,""), "")</f>
        <v/>
      </c>
    </row>
    <row r="294" spans="2:8">
      <c r="B294" s="5" t="str">
        <f>IFERROR(IF(Loan_Not_Paid*Values_Entered,Payment_Number,""), "")</f>
        <v/>
      </c>
      <c r="C294" s="4" t="str">
        <f>IFERROR(IF(Loan_Not_Paid*Values_Entered,Payment_Date,""), "")</f>
        <v/>
      </c>
      <c r="D294" s="3" t="str">
        <f>IFERROR(IF(Loan_Not_Paid*Values_Entered,Beginning_Balance,""), "")</f>
        <v/>
      </c>
      <c r="E294" s="3" t="str">
        <f>IFERROR(IF(Loan_Not_Paid*Values_Entered,Monthly_Payment,""), "")</f>
        <v/>
      </c>
      <c r="F294" s="3" t="str">
        <f>IFERROR(IF(Loan_Not_Paid*Values_Entered,Principal,""), "")</f>
        <v/>
      </c>
      <c r="G294" s="3" t="str">
        <f>IFERROR(IF(Loan_Not_Paid*Values_Entered,Interest,""), "")</f>
        <v/>
      </c>
      <c r="H294" s="3" t="str">
        <f>IFERROR(IF(Loan_Not_Paid*Values_Entered,Ending_Balance,""), "")</f>
        <v/>
      </c>
    </row>
    <row r="295" spans="2:8">
      <c r="B295" s="5" t="str">
        <f>IFERROR(IF(Loan_Not_Paid*Values_Entered,Payment_Number,""), "")</f>
        <v/>
      </c>
      <c r="C295" s="4" t="str">
        <f>IFERROR(IF(Loan_Not_Paid*Values_Entered,Payment_Date,""), "")</f>
        <v/>
      </c>
      <c r="D295" s="3" t="str">
        <f>IFERROR(IF(Loan_Not_Paid*Values_Entered,Beginning_Balance,""), "")</f>
        <v/>
      </c>
      <c r="E295" s="3" t="str">
        <f>IFERROR(IF(Loan_Not_Paid*Values_Entered,Monthly_Payment,""), "")</f>
        <v/>
      </c>
      <c r="F295" s="3" t="str">
        <f>IFERROR(IF(Loan_Not_Paid*Values_Entered,Principal,""), "")</f>
        <v/>
      </c>
      <c r="G295" s="3" t="str">
        <f>IFERROR(IF(Loan_Not_Paid*Values_Entered,Interest,""), "")</f>
        <v/>
      </c>
      <c r="H295" s="3" t="str">
        <f>IFERROR(IF(Loan_Not_Paid*Values_Entered,Ending_Balance,""), "")</f>
        <v/>
      </c>
    </row>
    <row r="296" spans="2:8">
      <c r="B296" s="5" t="str">
        <f>IFERROR(IF(Loan_Not_Paid*Values_Entered,Payment_Number,""), "")</f>
        <v/>
      </c>
      <c r="C296" s="4" t="str">
        <f>IFERROR(IF(Loan_Not_Paid*Values_Entered,Payment_Date,""), "")</f>
        <v/>
      </c>
      <c r="D296" s="3" t="str">
        <f>IFERROR(IF(Loan_Not_Paid*Values_Entered,Beginning_Balance,""), "")</f>
        <v/>
      </c>
      <c r="E296" s="3" t="str">
        <f>IFERROR(IF(Loan_Not_Paid*Values_Entered,Monthly_Payment,""), "")</f>
        <v/>
      </c>
      <c r="F296" s="3" t="str">
        <f>IFERROR(IF(Loan_Not_Paid*Values_Entered,Principal,""), "")</f>
        <v/>
      </c>
      <c r="G296" s="3" t="str">
        <f>IFERROR(IF(Loan_Not_Paid*Values_Entered,Interest,""), "")</f>
        <v/>
      </c>
      <c r="H296" s="3" t="str">
        <f>IFERROR(IF(Loan_Not_Paid*Values_Entered,Ending_Balance,""), "")</f>
        <v/>
      </c>
    </row>
    <row r="297" spans="2:8">
      <c r="B297" s="5" t="str">
        <f>IFERROR(IF(Loan_Not_Paid*Values_Entered,Payment_Number,""), "")</f>
        <v/>
      </c>
      <c r="C297" s="4" t="str">
        <f>IFERROR(IF(Loan_Not_Paid*Values_Entered,Payment_Date,""), "")</f>
        <v/>
      </c>
      <c r="D297" s="3" t="str">
        <f>IFERROR(IF(Loan_Not_Paid*Values_Entered,Beginning_Balance,""), "")</f>
        <v/>
      </c>
      <c r="E297" s="3" t="str">
        <f>IFERROR(IF(Loan_Not_Paid*Values_Entered,Monthly_Payment,""), "")</f>
        <v/>
      </c>
      <c r="F297" s="3" t="str">
        <f>IFERROR(IF(Loan_Not_Paid*Values_Entered,Principal,""), "")</f>
        <v/>
      </c>
      <c r="G297" s="3" t="str">
        <f>IFERROR(IF(Loan_Not_Paid*Values_Entered,Interest,""), "")</f>
        <v/>
      </c>
      <c r="H297" s="3" t="str">
        <f>IFERROR(IF(Loan_Not_Paid*Values_Entered,Ending_Balance,""), "")</f>
        <v/>
      </c>
    </row>
    <row r="298" spans="2:8">
      <c r="B298" s="5" t="str">
        <f>IFERROR(IF(Loan_Not_Paid*Values_Entered,Payment_Number,""), "")</f>
        <v/>
      </c>
      <c r="C298" s="4" t="str">
        <f>IFERROR(IF(Loan_Not_Paid*Values_Entered,Payment_Date,""), "")</f>
        <v/>
      </c>
      <c r="D298" s="3" t="str">
        <f>IFERROR(IF(Loan_Not_Paid*Values_Entered,Beginning_Balance,""), "")</f>
        <v/>
      </c>
      <c r="E298" s="3" t="str">
        <f>IFERROR(IF(Loan_Not_Paid*Values_Entered,Monthly_Payment,""), "")</f>
        <v/>
      </c>
      <c r="F298" s="3" t="str">
        <f>IFERROR(IF(Loan_Not_Paid*Values_Entered,Principal,""), "")</f>
        <v/>
      </c>
      <c r="G298" s="3" t="str">
        <f>IFERROR(IF(Loan_Not_Paid*Values_Entered,Interest,""), "")</f>
        <v/>
      </c>
      <c r="H298" s="3" t="str">
        <f>IFERROR(IF(Loan_Not_Paid*Values_Entered,Ending_Balance,""), "")</f>
        <v/>
      </c>
    </row>
    <row r="299" spans="2:8">
      <c r="B299" s="5" t="str">
        <f>IFERROR(IF(Loan_Not_Paid*Values_Entered,Payment_Number,""), "")</f>
        <v/>
      </c>
      <c r="C299" s="4" t="str">
        <f>IFERROR(IF(Loan_Not_Paid*Values_Entered,Payment_Date,""), "")</f>
        <v/>
      </c>
      <c r="D299" s="3" t="str">
        <f>IFERROR(IF(Loan_Not_Paid*Values_Entered,Beginning_Balance,""), "")</f>
        <v/>
      </c>
      <c r="E299" s="3" t="str">
        <f>IFERROR(IF(Loan_Not_Paid*Values_Entered,Monthly_Payment,""), "")</f>
        <v/>
      </c>
      <c r="F299" s="3" t="str">
        <f>IFERROR(IF(Loan_Not_Paid*Values_Entered,Principal,""), "")</f>
        <v/>
      </c>
      <c r="G299" s="3" t="str">
        <f>IFERROR(IF(Loan_Not_Paid*Values_Entered,Interest,""), "")</f>
        <v/>
      </c>
      <c r="H299" s="3" t="str">
        <f>IFERROR(IF(Loan_Not_Paid*Values_Entered,Ending_Balance,""), "")</f>
        <v/>
      </c>
    </row>
    <row r="300" spans="2:8">
      <c r="B300" s="5" t="str">
        <f>IFERROR(IF(Loan_Not_Paid*Values_Entered,Payment_Number,""), "")</f>
        <v/>
      </c>
      <c r="C300" s="4" t="str">
        <f>IFERROR(IF(Loan_Not_Paid*Values_Entered,Payment_Date,""), "")</f>
        <v/>
      </c>
      <c r="D300" s="3" t="str">
        <f>IFERROR(IF(Loan_Not_Paid*Values_Entered,Beginning_Balance,""), "")</f>
        <v/>
      </c>
      <c r="E300" s="3" t="str">
        <f>IFERROR(IF(Loan_Not_Paid*Values_Entered,Monthly_Payment,""), "")</f>
        <v/>
      </c>
      <c r="F300" s="3" t="str">
        <f>IFERROR(IF(Loan_Not_Paid*Values_Entered,Principal,""), "")</f>
        <v/>
      </c>
      <c r="G300" s="3" t="str">
        <f>IFERROR(IF(Loan_Not_Paid*Values_Entered,Interest,""), "")</f>
        <v/>
      </c>
      <c r="H300" s="3" t="str">
        <f>IFERROR(IF(Loan_Not_Paid*Values_Entered,Ending_Balance,""), "")</f>
        <v/>
      </c>
    </row>
    <row r="301" spans="2:8">
      <c r="B301" s="5" t="str">
        <f>IFERROR(IF(Loan_Not_Paid*Values_Entered,Payment_Number,""), "")</f>
        <v/>
      </c>
      <c r="C301" s="4" t="str">
        <f>IFERROR(IF(Loan_Not_Paid*Values_Entered,Payment_Date,""), "")</f>
        <v/>
      </c>
      <c r="D301" s="3" t="str">
        <f>IFERROR(IF(Loan_Not_Paid*Values_Entered,Beginning_Balance,""), "")</f>
        <v/>
      </c>
      <c r="E301" s="3" t="str">
        <f>IFERROR(IF(Loan_Not_Paid*Values_Entered,Monthly_Payment,""), "")</f>
        <v/>
      </c>
      <c r="F301" s="3" t="str">
        <f>IFERROR(IF(Loan_Not_Paid*Values_Entered,Principal,""), "")</f>
        <v/>
      </c>
      <c r="G301" s="3" t="str">
        <f>IFERROR(IF(Loan_Not_Paid*Values_Entered,Interest,""), "")</f>
        <v/>
      </c>
      <c r="H301" s="3" t="str">
        <f>IFERROR(IF(Loan_Not_Paid*Values_Entered,Ending_Balance,""), "")</f>
        <v/>
      </c>
    </row>
    <row r="302" spans="2:8">
      <c r="B302" s="5" t="str">
        <f>IFERROR(IF(Loan_Not_Paid*Values_Entered,Payment_Number,""), "")</f>
        <v/>
      </c>
      <c r="C302" s="4" t="str">
        <f>IFERROR(IF(Loan_Not_Paid*Values_Entered,Payment_Date,""), "")</f>
        <v/>
      </c>
      <c r="D302" s="3" t="str">
        <f>IFERROR(IF(Loan_Not_Paid*Values_Entered,Beginning_Balance,""), "")</f>
        <v/>
      </c>
      <c r="E302" s="3" t="str">
        <f>IFERROR(IF(Loan_Not_Paid*Values_Entered,Monthly_Payment,""), "")</f>
        <v/>
      </c>
      <c r="F302" s="3" t="str">
        <f>IFERROR(IF(Loan_Not_Paid*Values_Entered,Principal,""), "")</f>
        <v/>
      </c>
      <c r="G302" s="3" t="str">
        <f>IFERROR(IF(Loan_Not_Paid*Values_Entered,Interest,""), "")</f>
        <v/>
      </c>
      <c r="H302" s="3" t="str">
        <f>IFERROR(IF(Loan_Not_Paid*Values_Entered,Ending_Balance,""), "")</f>
        <v/>
      </c>
    </row>
    <row r="303" spans="2:8">
      <c r="B303" s="5" t="str">
        <f>IFERROR(IF(Loan_Not_Paid*Values_Entered,Payment_Number,""), "")</f>
        <v/>
      </c>
      <c r="C303" s="4" t="str">
        <f>IFERROR(IF(Loan_Not_Paid*Values_Entered,Payment_Date,""), "")</f>
        <v/>
      </c>
      <c r="D303" s="3" t="str">
        <f>IFERROR(IF(Loan_Not_Paid*Values_Entered,Beginning_Balance,""), "")</f>
        <v/>
      </c>
      <c r="E303" s="3" t="str">
        <f>IFERROR(IF(Loan_Not_Paid*Values_Entered,Monthly_Payment,""), "")</f>
        <v/>
      </c>
      <c r="F303" s="3" t="str">
        <f>IFERROR(IF(Loan_Not_Paid*Values_Entered,Principal,""), "")</f>
        <v/>
      </c>
      <c r="G303" s="3" t="str">
        <f>IFERROR(IF(Loan_Not_Paid*Values_Entered,Interest,""), "")</f>
        <v/>
      </c>
      <c r="H303" s="3" t="str">
        <f>IFERROR(IF(Loan_Not_Paid*Values_Entered,Ending_Balance,""), "")</f>
        <v/>
      </c>
    </row>
    <row r="304" spans="2:8">
      <c r="B304" s="5" t="str">
        <f>IFERROR(IF(Loan_Not_Paid*Values_Entered,Payment_Number,""), "")</f>
        <v/>
      </c>
      <c r="C304" s="4" t="str">
        <f>IFERROR(IF(Loan_Not_Paid*Values_Entered,Payment_Date,""), "")</f>
        <v/>
      </c>
      <c r="D304" s="3" t="str">
        <f>IFERROR(IF(Loan_Not_Paid*Values_Entered,Beginning_Balance,""), "")</f>
        <v/>
      </c>
      <c r="E304" s="3" t="str">
        <f>IFERROR(IF(Loan_Not_Paid*Values_Entered,Monthly_Payment,""), "")</f>
        <v/>
      </c>
      <c r="F304" s="3" t="str">
        <f>IFERROR(IF(Loan_Not_Paid*Values_Entered,Principal,""), "")</f>
        <v/>
      </c>
      <c r="G304" s="3" t="str">
        <f>IFERROR(IF(Loan_Not_Paid*Values_Entered,Interest,""), "")</f>
        <v/>
      </c>
      <c r="H304" s="3" t="str">
        <f>IFERROR(IF(Loan_Not_Paid*Values_Entered,Ending_Balance,""), "")</f>
        <v/>
      </c>
    </row>
    <row r="305" spans="2:8">
      <c r="B305" s="5" t="str">
        <f>IFERROR(IF(Loan_Not_Paid*Values_Entered,Payment_Number,""), "")</f>
        <v/>
      </c>
      <c r="C305" s="4" t="str">
        <f>IFERROR(IF(Loan_Not_Paid*Values_Entered,Payment_Date,""), "")</f>
        <v/>
      </c>
      <c r="D305" s="3" t="str">
        <f>IFERROR(IF(Loan_Not_Paid*Values_Entered,Beginning_Balance,""), "")</f>
        <v/>
      </c>
      <c r="E305" s="3" t="str">
        <f>IFERROR(IF(Loan_Not_Paid*Values_Entered,Monthly_Payment,""), "")</f>
        <v/>
      </c>
      <c r="F305" s="3" t="str">
        <f>IFERROR(IF(Loan_Not_Paid*Values_Entered,Principal,""), "")</f>
        <v/>
      </c>
      <c r="G305" s="3" t="str">
        <f>IFERROR(IF(Loan_Not_Paid*Values_Entered,Interest,""), "")</f>
        <v/>
      </c>
      <c r="H305" s="3" t="str">
        <f>IFERROR(IF(Loan_Not_Paid*Values_Entered,Ending_Balance,""), "")</f>
        <v/>
      </c>
    </row>
    <row r="306" spans="2:8">
      <c r="B306" s="5" t="str">
        <f>IFERROR(IF(Loan_Not_Paid*Values_Entered,Payment_Number,""), "")</f>
        <v/>
      </c>
      <c r="C306" s="4" t="str">
        <f>IFERROR(IF(Loan_Not_Paid*Values_Entered,Payment_Date,""), "")</f>
        <v/>
      </c>
      <c r="D306" s="3" t="str">
        <f>IFERROR(IF(Loan_Not_Paid*Values_Entered,Beginning_Balance,""), "")</f>
        <v/>
      </c>
      <c r="E306" s="3" t="str">
        <f>IFERROR(IF(Loan_Not_Paid*Values_Entered,Monthly_Payment,""), "")</f>
        <v/>
      </c>
      <c r="F306" s="3" t="str">
        <f>IFERROR(IF(Loan_Not_Paid*Values_Entered,Principal,""), "")</f>
        <v/>
      </c>
      <c r="G306" s="3" t="str">
        <f>IFERROR(IF(Loan_Not_Paid*Values_Entered,Interest,""), "")</f>
        <v/>
      </c>
      <c r="H306" s="3" t="str">
        <f>IFERROR(IF(Loan_Not_Paid*Values_Entered,Ending_Balance,""), "")</f>
        <v/>
      </c>
    </row>
    <row r="307" spans="2:8">
      <c r="B307" s="5" t="str">
        <f>IFERROR(IF(Loan_Not_Paid*Values_Entered,Payment_Number,""), "")</f>
        <v/>
      </c>
      <c r="C307" s="4" t="str">
        <f>IFERROR(IF(Loan_Not_Paid*Values_Entered,Payment_Date,""), "")</f>
        <v/>
      </c>
      <c r="D307" s="3" t="str">
        <f>IFERROR(IF(Loan_Not_Paid*Values_Entered,Beginning_Balance,""), "")</f>
        <v/>
      </c>
      <c r="E307" s="3" t="str">
        <f>IFERROR(IF(Loan_Not_Paid*Values_Entered,Monthly_Payment,""), "")</f>
        <v/>
      </c>
      <c r="F307" s="3" t="str">
        <f>IFERROR(IF(Loan_Not_Paid*Values_Entered,Principal,""), "")</f>
        <v/>
      </c>
      <c r="G307" s="3" t="str">
        <f>IFERROR(IF(Loan_Not_Paid*Values_Entered,Interest,""), "")</f>
        <v/>
      </c>
      <c r="H307" s="3" t="str">
        <f>IFERROR(IF(Loan_Not_Paid*Values_Entered,Ending_Balance,""), "")</f>
        <v/>
      </c>
    </row>
    <row r="308" spans="2:8">
      <c r="B308" s="5" t="str">
        <f>IFERROR(IF(Loan_Not_Paid*Values_Entered,Payment_Number,""), "")</f>
        <v/>
      </c>
      <c r="C308" s="4" t="str">
        <f>IFERROR(IF(Loan_Not_Paid*Values_Entered,Payment_Date,""), "")</f>
        <v/>
      </c>
      <c r="D308" s="3" t="str">
        <f>IFERROR(IF(Loan_Not_Paid*Values_Entered,Beginning_Balance,""), "")</f>
        <v/>
      </c>
      <c r="E308" s="3" t="str">
        <f>IFERROR(IF(Loan_Not_Paid*Values_Entered,Monthly_Payment,""), "")</f>
        <v/>
      </c>
      <c r="F308" s="3" t="str">
        <f>IFERROR(IF(Loan_Not_Paid*Values_Entered,Principal,""), "")</f>
        <v/>
      </c>
      <c r="G308" s="3" t="str">
        <f>IFERROR(IF(Loan_Not_Paid*Values_Entered,Interest,""), "")</f>
        <v/>
      </c>
      <c r="H308" s="3" t="str">
        <f>IFERROR(IF(Loan_Not_Paid*Values_Entered,Ending_Balance,""), "")</f>
        <v/>
      </c>
    </row>
    <row r="309" spans="2:8">
      <c r="B309" s="5" t="str">
        <f>IFERROR(IF(Loan_Not_Paid*Values_Entered,Payment_Number,""), "")</f>
        <v/>
      </c>
      <c r="C309" s="4" t="str">
        <f>IFERROR(IF(Loan_Not_Paid*Values_Entered,Payment_Date,""), "")</f>
        <v/>
      </c>
      <c r="D309" s="3" t="str">
        <f>IFERROR(IF(Loan_Not_Paid*Values_Entered,Beginning_Balance,""), "")</f>
        <v/>
      </c>
      <c r="E309" s="3" t="str">
        <f>IFERROR(IF(Loan_Not_Paid*Values_Entered,Monthly_Payment,""), "")</f>
        <v/>
      </c>
      <c r="F309" s="3" t="str">
        <f>IFERROR(IF(Loan_Not_Paid*Values_Entered,Principal,""), "")</f>
        <v/>
      </c>
      <c r="G309" s="3" t="str">
        <f>IFERROR(IF(Loan_Not_Paid*Values_Entered,Interest,""), "")</f>
        <v/>
      </c>
      <c r="H309" s="3" t="str">
        <f>IFERROR(IF(Loan_Not_Paid*Values_Entered,Ending_Balance,""), "")</f>
        <v/>
      </c>
    </row>
    <row r="310" spans="2:8">
      <c r="B310" s="5" t="str">
        <f>IFERROR(IF(Loan_Not_Paid*Values_Entered,Payment_Number,""), "")</f>
        <v/>
      </c>
      <c r="C310" s="4" t="str">
        <f>IFERROR(IF(Loan_Not_Paid*Values_Entered,Payment_Date,""), "")</f>
        <v/>
      </c>
      <c r="D310" s="3" t="str">
        <f>IFERROR(IF(Loan_Not_Paid*Values_Entered,Beginning_Balance,""), "")</f>
        <v/>
      </c>
      <c r="E310" s="3" t="str">
        <f>IFERROR(IF(Loan_Not_Paid*Values_Entered,Monthly_Payment,""), "")</f>
        <v/>
      </c>
      <c r="F310" s="3" t="str">
        <f>IFERROR(IF(Loan_Not_Paid*Values_Entered,Principal,""), "")</f>
        <v/>
      </c>
      <c r="G310" s="3" t="str">
        <f>IFERROR(IF(Loan_Not_Paid*Values_Entered,Interest,""), "")</f>
        <v/>
      </c>
      <c r="H310" s="3" t="str">
        <f>IFERROR(IF(Loan_Not_Paid*Values_Entered,Ending_Balance,""), "")</f>
        <v/>
      </c>
    </row>
    <row r="311" spans="2:8">
      <c r="B311" s="5" t="str">
        <f>IFERROR(IF(Loan_Not_Paid*Values_Entered,Payment_Number,""), "")</f>
        <v/>
      </c>
      <c r="C311" s="4" t="str">
        <f>IFERROR(IF(Loan_Not_Paid*Values_Entered,Payment_Date,""), "")</f>
        <v/>
      </c>
      <c r="D311" s="3" t="str">
        <f>IFERROR(IF(Loan_Not_Paid*Values_Entered,Beginning_Balance,""), "")</f>
        <v/>
      </c>
      <c r="E311" s="3" t="str">
        <f>IFERROR(IF(Loan_Not_Paid*Values_Entered,Monthly_Payment,""), "")</f>
        <v/>
      </c>
      <c r="F311" s="3" t="str">
        <f>IFERROR(IF(Loan_Not_Paid*Values_Entered,Principal,""), "")</f>
        <v/>
      </c>
      <c r="G311" s="3" t="str">
        <f>IFERROR(IF(Loan_Not_Paid*Values_Entered,Interest,""), "")</f>
        <v/>
      </c>
      <c r="H311" s="3" t="str">
        <f>IFERROR(IF(Loan_Not_Paid*Values_Entered,Ending_Balance,""), "")</f>
        <v/>
      </c>
    </row>
    <row r="312" spans="2:8">
      <c r="B312" s="5" t="str">
        <f>IFERROR(IF(Loan_Not_Paid*Values_Entered,Payment_Number,""), "")</f>
        <v/>
      </c>
      <c r="C312" s="4" t="str">
        <f>IFERROR(IF(Loan_Not_Paid*Values_Entered,Payment_Date,""), "")</f>
        <v/>
      </c>
      <c r="D312" s="3" t="str">
        <f>IFERROR(IF(Loan_Not_Paid*Values_Entered,Beginning_Balance,""), "")</f>
        <v/>
      </c>
      <c r="E312" s="3" t="str">
        <f>IFERROR(IF(Loan_Not_Paid*Values_Entered,Monthly_Payment,""), "")</f>
        <v/>
      </c>
      <c r="F312" s="3" t="str">
        <f>IFERROR(IF(Loan_Not_Paid*Values_Entered,Principal,""), "")</f>
        <v/>
      </c>
      <c r="G312" s="3" t="str">
        <f>IFERROR(IF(Loan_Not_Paid*Values_Entered,Interest,""), "")</f>
        <v/>
      </c>
      <c r="H312" s="3" t="str">
        <f>IFERROR(IF(Loan_Not_Paid*Values_Entered,Ending_Balance,""), "")</f>
        <v/>
      </c>
    </row>
    <row r="313" spans="2:8">
      <c r="B313" s="5" t="str">
        <f>IFERROR(IF(Loan_Not_Paid*Values_Entered,Payment_Number,""), "")</f>
        <v/>
      </c>
      <c r="C313" s="4" t="str">
        <f>IFERROR(IF(Loan_Not_Paid*Values_Entered,Payment_Date,""), "")</f>
        <v/>
      </c>
      <c r="D313" s="3" t="str">
        <f>IFERROR(IF(Loan_Not_Paid*Values_Entered,Beginning_Balance,""), "")</f>
        <v/>
      </c>
      <c r="E313" s="3" t="str">
        <f>IFERROR(IF(Loan_Not_Paid*Values_Entered,Monthly_Payment,""), "")</f>
        <v/>
      </c>
      <c r="F313" s="3" t="str">
        <f>IFERROR(IF(Loan_Not_Paid*Values_Entered,Principal,""), "")</f>
        <v/>
      </c>
      <c r="G313" s="3" t="str">
        <f>IFERROR(IF(Loan_Not_Paid*Values_Entered,Interest,""), "")</f>
        <v/>
      </c>
      <c r="H313" s="3" t="str">
        <f>IFERROR(IF(Loan_Not_Paid*Values_Entered,Ending_Balance,""), "")</f>
        <v/>
      </c>
    </row>
    <row r="314" spans="2:8">
      <c r="B314" s="5" t="str">
        <f>IFERROR(IF(Loan_Not_Paid*Values_Entered,Payment_Number,""), "")</f>
        <v/>
      </c>
      <c r="C314" s="4" t="str">
        <f>IFERROR(IF(Loan_Not_Paid*Values_Entered,Payment_Date,""), "")</f>
        <v/>
      </c>
      <c r="D314" s="3" t="str">
        <f>IFERROR(IF(Loan_Not_Paid*Values_Entered,Beginning_Balance,""), "")</f>
        <v/>
      </c>
      <c r="E314" s="3" t="str">
        <f>IFERROR(IF(Loan_Not_Paid*Values_Entered,Monthly_Payment,""), "")</f>
        <v/>
      </c>
      <c r="F314" s="3" t="str">
        <f>IFERROR(IF(Loan_Not_Paid*Values_Entered,Principal,""), "")</f>
        <v/>
      </c>
      <c r="G314" s="3" t="str">
        <f>IFERROR(IF(Loan_Not_Paid*Values_Entered,Interest,""), "")</f>
        <v/>
      </c>
      <c r="H314" s="3" t="str">
        <f>IFERROR(IF(Loan_Not_Paid*Values_Entered,Ending_Balance,""), "")</f>
        <v/>
      </c>
    </row>
    <row r="315" spans="2:8">
      <c r="B315" s="5" t="str">
        <f>IFERROR(IF(Loan_Not_Paid*Values_Entered,Payment_Number,""), "")</f>
        <v/>
      </c>
      <c r="C315" s="4" t="str">
        <f>IFERROR(IF(Loan_Not_Paid*Values_Entered,Payment_Date,""), "")</f>
        <v/>
      </c>
      <c r="D315" s="3" t="str">
        <f>IFERROR(IF(Loan_Not_Paid*Values_Entered,Beginning_Balance,""), "")</f>
        <v/>
      </c>
      <c r="E315" s="3" t="str">
        <f>IFERROR(IF(Loan_Not_Paid*Values_Entered,Monthly_Payment,""), "")</f>
        <v/>
      </c>
      <c r="F315" s="3" t="str">
        <f>IFERROR(IF(Loan_Not_Paid*Values_Entered,Principal,""), "")</f>
        <v/>
      </c>
      <c r="G315" s="3" t="str">
        <f>IFERROR(IF(Loan_Not_Paid*Values_Entered,Interest,""), "")</f>
        <v/>
      </c>
      <c r="H315" s="3" t="str">
        <f>IFERROR(IF(Loan_Not_Paid*Values_Entered,Ending_Balance,""), "")</f>
        <v/>
      </c>
    </row>
    <row r="316" spans="2:8">
      <c r="B316" s="5" t="str">
        <f>IFERROR(IF(Loan_Not_Paid*Values_Entered,Payment_Number,""), "")</f>
        <v/>
      </c>
      <c r="C316" s="4" t="str">
        <f>IFERROR(IF(Loan_Not_Paid*Values_Entered,Payment_Date,""), "")</f>
        <v/>
      </c>
      <c r="D316" s="3" t="str">
        <f>IFERROR(IF(Loan_Not_Paid*Values_Entered,Beginning_Balance,""), "")</f>
        <v/>
      </c>
      <c r="E316" s="3" t="str">
        <f>IFERROR(IF(Loan_Not_Paid*Values_Entered,Monthly_Payment,""), "")</f>
        <v/>
      </c>
      <c r="F316" s="3" t="str">
        <f>IFERROR(IF(Loan_Not_Paid*Values_Entered,Principal,""), "")</f>
        <v/>
      </c>
      <c r="G316" s="3" t="str">
        <f>IFERROR(IF(Loan_Not_Paid*Values_Entered,Interest,""), "")</f>
        <v/>
      </c>
      <c r="H316" s="3" t="str">
        <f>IFERROR(IF(Loan_Not_Paid*Values_Entered,Ending_Balance,""), "")</f>
        <v/>
      </c>
    </row>
    <row r="317" spans="2:8">
      <c r="B317" s="5" t="str">
        <f>IFERROR(IF(Loan_Not_Paid*Values_Entered,Payment_Number,""), "")</f>
        <v/>
      </c>
      <c r="C317" s="4" t="str">
        <f>IFERROR(IF(Loan_Not_Paid*Values_Entered,Payment_Date,""), "")</f>
        <v/>
      </c>
      <c r="D317" s="3" t="str">
        <f>IFERROR(IF(Loan_Not_Paid*Values_Entered,Beginning_Balance,""), "")</f>
        <v/>
      </c>
      <c r="E317" s="3" t="str">
        <f>IFERROR(IF(Loan_Not_Paid*Values_Entered,Monthly_Payment,""), "")</f>
        <v/>
      </c>
      <c r="F317" s="3" t="str">
        <f>IFERROR(IF(Loan_Not_Paid*Values_Entered,Principal,""), "")</f>
        <v/>
      </c>
      <c r="G317" s="3" t="str">
        <f>IFERROR(IF(Loan_Not_Paid*Values_Entered,Interest,""), "")</f>
        <v/>
      </c>
      <c r="H317" s="3" t="str">
        <f>IFERROR(IF(Loan_Not_Paid*Values_Entered,Ending_Balance,""), "")</f>
        <v/>
      </c>
    </row>
    <row r="318" spans="2:8">
      <c r="B318" s="5" t="str">
        <f>IFERROR(IF(Loan_Not_Paid*Values_Entered,Payment_Number,""), "")</f>
        <v/>
      </c>
      <c r="C318" s="4" t="str">
        <f>IFERROR(IF(Loan_Not_Paid*Values_Entered,Payment_Date,""), "")</f>
        <v/>
      </c>
      <c r="D318" s="3" t="str">
        <f>IFERROR(IF(Loan_Not_Paid*Values_Entered,Beginning_Balance,""), "")</f>
        <v/>
      </c>
      <c r="E318" s="3" t="str">
        <f>IFERROR(IF(Loan_Not_Paid*Values_Entered,Monthly_Payment,""), "")</f>
        <v/>
      </c>
      <c r="F318" s="3" t="str">
        <f>IFERROR(IF(Loan_Not_Paid*Values_Entered,Principal,""), "")</f>
        <v/>
      </c>
      <c r="G318" s="3" t="str">
        <f>IFERROR(IF(Loan_Not_Paid*Values_Entered,Interest,""), "")</f>
        <v/>
      </c>
      <c r="H318" s="3" t="str">
        <f>IFERROR(IF(Loan_Not_Paid*Values_Entered,Ending_Balance,""), "")</f>
        <v/>
      </c>
    </row>
    <row r="319" spans="2:8">
      <c r="B319" s="5" t="str">
        <f>IFERROR(IF(Loan_Not_Paid*Values_Entered,Payment_Number,""), "")</f>
        <v/>
      </c>
      <c r="C319" s="4" t="str">
        <f>IFERROR(IF(Loan_Not_Paid*Values_Entered,Payment_Date,""), "")</f>
        <v/>
      </c>
      <c r="D319" s="3" t="str">
        <f>IFERROR(IF(Loan_Not_Paid*Values_Entered,Beginning_Balance,""), "")</f>
        <v/>
      </c>
      <c r="E319" s="3" t="str">
        <f>IFERROR(IF(Loan_Not_Paid*Values_Entered,Monthly_Payment,""), "")</f>
        <v/>
      </c>
      <c r="F319" s="3" t="str">
        <f>IFERROR(IF(Loan_Not_Paid*Values_Entered,Principal,""), "")</f>
        <v/>
      </c>
      <c r="G319" s="3" t="str">
        <f>IFERROR(IF(Loan_Not_Paid*Values_Entered,Interest,""), "")</f>
        <v/>
      </c>
      <c r="H319" s="3" t="str">
        <f>IFERROR(IF(Loan_Not_Paid*Values_Entered,Ending_Balance,""), "")</f>
        <v/>
      </c>
    </row>
    <row r="320" spans="2:8">
      <c r="B320" s="5" t="str">
        <f>IFERROR(IF(Loan_Not_Paid*Values_Entered,Payment_Number,""), "")</f>
        <v/>
      </c>
      <c r="C320" s="4" t="str">
        <f>IFERROR(IF(Loan_Not_Paid*Values_Entered,Payment_Date,""), "")</f>
        <v/>
      </c>
      <c r="D320" s="3" t="str">
        <f>IFERROR(IF(Loan_Not_Paid*Values_Entered,Beginning_Balance,""), "")</f>
        <v/>
      </c>
      <c r="E320" s="3" t="str">
        <f>IFERROR(IF(Loan_Not_Paid*Values_Entered,Monthly_Payment,""), "")</f>
        <v/>
      </c>
      <c r="F320" s="3" t="str">
        <f>IFERROR(IF(Loan_Not_Paid*Values_Entered,Principal,""), "")</f>
        <v/>
      </c>
      <c r="G320" s="3" t="str">
        <f>IFERROR(IF(Loan_Not_Paid*Values_Entered,Interest,""), "")</f>
        <v/>
      </c>
      <c r="H320" s="3" t="str">
        <f>IFERROR(IF(Loan_Not_Paid*Values_Entered,Ending_Balance,""), "")</f>
        <v/>
      </c>
    </row>
    <row r="321" spans="2:8">
      <c r="B321" s="5" t="str">
        <f>IFERROR(IF(Loan_Not_Paid*Values_Entered,Payment_Number,""), "")</f>
        <v/>
      </c>
      <c r="C321" s="4" t="str">
        <f>IFERROR(IF(Loan_Not_Paid*Values_Entered,Payment_Date,""), "")</f>
        <v/>
      </c>
      <c r="D321" s="3" t="str">
        <f>IFERROR(IF(Loan_Not_Paid*Values_Entered,Beginning_Balance,""), "")</f>
        <v/>
      </c>
      <c r="E321" s="3" t="str">
        <f>IFERROR(IF(Loan_Not_Paid*Values_Entered,Monthly_Payment,""), "")</f>
        <v/>
      </c>
      <c r="F321" s="3" t="str">
        <f>IFERROR(IF(Loan_Not_Paid*Values_Entered,Principal,""), "")</f>
        <v/>
      </c>
      <c r="G321" s="3" t="str">
        <f>IFERROR(IF(Loan_Not_Paid*Values_Entered,Interest,""), "")</f>
        <v/>
      </c>
      <c r="H321" s="3" t="str">
        <f>IFERROR(IF(Loan_Not_Paid*Values_Entered,Ending_Balance,""), "")</f>
        <v/>
      </c>
    </row>
    <row r="322" spans="2:8">
      <c r="B322" s="5" t="str">
        <f>IFERROR(IF(Loan_Not_Paid*Values_Entered,Payment_Number,""), "")</f>
        <v/>
      </c>
      <c r="C322" s="4" t="str">
        <f>IFERROR(IF(Loan_Not_Paid*Values_Entered,Payment_Date,""), "")</f>
        <v/>
      </c>
      <c r="D322" s="3" t="str">
        <f>IFERROR(IF(Loan_Not_Paid*Values_Entered,Beginning_Balance,""), "")</f>
        <v/>
      </c>
      <c r="E322" s="3" t="str">
        <f>IFERROR(IF(Loan_Not_Paid*Values_Entered,Monthly_Payment,""), "")</f>
        <v/>
      </c>
      <c r="F322" s="3" t="str">
        <f>IFERROR(IF(Loan_Not_Paid*Values_Entered,Principal,""), "")</f>
        <v/>
      </c>
      <c r="G322" s="3" t="str">
        <f>IFERROR(IF(Loan_Not_Paid*Values_Entered,Interest,""), "")</f>
        <v/>
      </c>
      <c r="H322" s="3" t="str">
        <f>IFERROR(IF(Loan_Not_Paid*Values_Entered,Ending_Balance,""), "")</f>
        <v/>
      </c>
    </row>
    <row r="323" spans="2:8">
      <c r="B323" s="5" t="str">
        <f>IFERROR(IF(Loan_Not_Paid*Values_Entered,Payment_Number,""), "")</f>
        <v/>
      </c>
      <c r="C323" s="4" t="str">
        <f>IFERROR(IF(Loan_Not_Paid*Values_Entered,Payment_Date,""), "")</f>
        <v/>
      </c>
      <c r="D323" s="3" t="str">
        <f>IFERROR(IF(Loan_Not_Paid*Values_Entered,Beginning_Balance,""), "")</f>
        <v/>
      </c>
      <c r="E323" s="3" t="str">
        <f>IFERROR(IF(Loan_Not_Paid*Values_Entered,Monthly_Payment,""), "")</f>
        <v/>
      </c>
      <c r="F323" s="3" t="str">
        <f>IFERROR(IF(Loan_Not_Paid*Values_Entered,Principal,""), "")</f>
        <v/>
      </c>
      <c r="G323" s="3" t="str">
        <f>IFERROR(IF(Loan_Not_Paid*Values_Entered,Interest,""), "")</f>
        <v/>
      </c>
      <c r="H323" s="3" t="str">
        <f>IFERROR(IF(Loan_Not_Paid*Values_Entered,Ending_Balance,""), "")</f>
        <v/>
      </c>
    </row>
    <row r="324" spans="2:8">
      <c r="B324" s="5" t="str">
        <f>IFERROR(IF(Loan_Not_Paid*Values_Entered,Payment_Number,""), "")</f>
        <v/>
      </c>
      <c r="C324" s="4" t="str">
        <f>IFERROR(IF(Loan_Not_Paid*Values_Entered,Payment_Date,""), "")</f>
        <v/>
      </c>
      <c r="D324" s="3" t="str">
        <f>IFERROR(IF(Loan_Not_Paid*Values_Entered,Beginning_Balance,""), "")</f>
        <v/>
      </c>
      <c r="E324" s="3" t="str">
        <f>IFERROR(IF(Loan_Not_Paid*Values_Entered,Monthly_Payment,""), "")</f>
        <v/>
      </c>
      <c r="F324" s="3" t="str">
        <f>IFERROR(IF(Loan_Not_Paid*Values_Entered,Principal,""), "")</f>
        <v/>
      </c>
      <c r="G324" s="3" t="str">
        <f>IFERROR(IF(Loan_Not_Paid*Values_Entered,Interest,""), "")</f>
        <v/>
      </c>
      <c r="H324" s="3" t="str">
        <f>IFERROR(IF(Loan_Not_Paid*Values_Entered,Ending_Balance,""), "")</f>
        <v/>
      </c>
    </row>
    <row r="325" spans="2:8">
      <c r="B325" s="5" t="str">
        <f>IFERROR(IF(Loan_Not_Paid*Values_Entered,Payment_Number,""), "")</f>
        <v/>
      </c>
      <c r="C325" s="4" t="str">
        <f>IFERROR(IF(Loan_Not_Paid*Values_Entered,Payment_Date,""), "")</f>
        <v/>
      </c>
      <c r="D325" s="3" t="str">
        <f>IFERROR(IF(Loan_Not_Paid*Values_Entered,Beginning_Balance,""), "")</f>
        <v/>
      </c>
      <c r="E325" s="3" t="str">
        <f>IFERROR(IF(Loan_Not_Paid*Values_Entered,Monthly_Payment,""), "")</f>
        <v/>
      </c>
      <c r="F325" s="3" t="str">
        <f>IFERROR(IF(Loan_Not_Paid*Values_Entered,Principal,""), "")</f>
        <v/>
      </c>
      <c r="G325" s="3" t="str">
        <f>IFERROR(IF(Loan_Not_Paid*Values_Entered,Interest,""), "")</f>
        <v/>
      </c>
      <c r="H325" s="3" t="str">
        <f>IFERROR(IF(Loan_Not_Paid*Values_Entered,Ending_Balance,""), "")</f>
        <v/>
      </c>
    </row>
    <row r="326" spans="2:8">
      <c r="B326" s="5" t="str">
        <f>IFERROR(IF(Loan_Not_Paid*Values_Entered,Payment_Number,""), "")</f>
        <v/>
      </c>
      <c r="C326" s="4" t="str">
        <f>IFERROR(IF(Loan_Not_Paid*Values_Entered,Payment_Date,""), "")</f>
        <v/>
      </c>
      <c r="D326" s="3" t="str">
        <f>IFERROR(IF(Loan_Not_Paid*Values_Entered,Beginning_Balance,""), "")</f>
        <v/>
      </c>
      <c r="E326" s="3" t="str">
        <f>IFERROR(IF(Loan_Not_Paid*Values_Entered,Monthly_Payment,""), "")</f>
        <v/>
      </c>
      <c r="F326" s="3" t="str">
        <f>IFERROR(IF(Loan_Not_Paid*Values_Entered,Principal,""), "")</f>
        <v/>
      </c>
      <c r="G326" s="3" t="str">
        <f>IFERROR(IF(Loan_Not_Paid*Values_Entered,Interest,""), "")</f>
        <v/>
      </c>
      <c r="H326" s="3" t="str">
        <f>IFERROR(IF(Loan_Not_Paid*Values_Entered,Ending_Balance,""), "")</f>
        <v/>
      </c>
    </row>
    <row r="327" spans="2:8">
      <c r="B327" s="5" t="str">
        <f>IFERROR(IF(Loan_Not_Paid*Values_Entered,Payment_Number,""), "")</f>
        <v/>
      </c>
      <c r="C327" s="4" t="str">
        <f>IFERROR(IF(Loan_Not_Paid*Values_Entered,Payment_Date,""), "")</f>
        <v/>
      </c>
      <c r="D327" s="3" t="str">
        <f>IFERROR(IF(Loan_Not_Paid*Values_Entered,Beginning_Balance,""), "")</f>
        <v/>
      </c>
      <c r="E327" s="3" t="str">
        <f>IFERROR(IF(Loan_Not_Paid*Values_Entered,Monthly_Payment,""), "")</f>
        <v/>
      </c>
      <c r="F327" s="3" t="str">
        <f>IFERROR(IF(Loan_Not_Paid*Values_Entered,Principal,""), "")</f>
        <v/>
      </c>
      <c r="G327" s="3" t="str">
        <f>IFERROR(IF(Loan_Not_Paid*Values_Entered,Interest,""), "")</f>
        <v/>
      </c>
      <c r="H327" s="3" t="str">
        <f>IFERROR(IF(Loan_Not_Paid*Values_Entered,Ending_Balance,""), "")</f>
        <v/>
      </c>
    </row>
    <row r="328" spans="2:8">
      <c r="B328" s="5" t="str">
        <f>IFERROR(IF(Loan_Not_Paid*Values_Entered,Payment_Number,""), "")</f>
        <v/>
      </c>
      <c r="C328" s="4" t="str">
        <f>IFERROR(IF(Loan_Not_Paid*Values_Entered,Payment_Date,""), "")</f>
        <v/>
      </c>
      <c r="D328" s="3" t="str">
        <f>IFERROR(IF(Loan_Not_Paid*Values_Entered,Beginning_Balance,""), "")</f>
        <v/>
      </c>
      <c r="E328" s="3" t="str">
        <f>IFERROR(IF(Loan_Not_Paid*Values_Entered,Monthly_Payment,""), "")</f>
        <v/>
      </c>
      <c r="F328" s="3" t="str">
        <f>IFERROR(IF(Loan_Not_Paid*Values_Entered,Principal,""), "")</f>
        <v/>
      </c>
      <c r="G328" s="3" t="str">
        <f>IFERROR(IF(Loan_Not_Paid*Values_Entered,Interest,""), "")</f>
        <v/>
      </c>
      <c r="H328" s="3" t="str">
        <f>IFERROR(IF(Loan_Not_Paid*Values_Entered,Ending_Balance,""), "")</f>
        <v/>
      </c>
    </row>
    <row r="329" spans="2:8">
      <c r="B329" s="5" t="str">
        <f>IFERROR(IF(Loan_Not_Paid*Values_Entered,Payment_Number,""), "")</f>
        <v/>
      </c>
      <c r="C329" s="4" t="str">
        <f>IFERROR(IF(Loan_Not_Paid*Values_Entered,Payment_Date,""), "")</f>
        <v/>
      </c>
      <c r="D329" s="3" t="str">
        <f>IFERROR(IF(Loan_Not_Paid*Values_Entered,Beginning_Balance,""), "")</f>
        <v/>
      </c>
      <c r="E329" s="3" t="str">
        <f>IFERROR(IF(Loan_Not_Paid*Values_Entered,Monthly_Payment,""), "")</f>
        <v/>
      </c>
      <c r="F329" s="3" t="str">
        <f>IFERROR(IF(Loan_Not_Paid*Values_Entered,Principal,""), "")</f>
        <v/>
      </c>
      <c r="G329" s="3" t="str">
        <f>IFERROR(IF(Loan_Not_Paid*Values_Entered,Interest,""), "")</f>
        <v/>
      </c>
      <c r="H329" s="3" t="str">
        <f>IFERROR(IF(Loan_Not_Paid*Values_Entered,Ending_Balance,""), "")</f>
        <v/>
      </c>
    </row>
    <row r="330" spans="2:8">
      <c r="B330" s="5" t="str">
        <f>IFERROR(IF(Loan_Not_Paid*Values_Entered,Payment_Number,""), "")</f>
        <v/>
      </c>
      <c r="C330" s="4" t="str">
        <f>IFERROR(IF(Loan_Not_Paid*Values_Entered,Payment_Date,""), "")</f>
        <v/>
      </c>
      <c r="D330" s="3" t="str">
        <f>IFERROR(IF(Loan_Not_Paid*Values_Entered,Beginning_Balance,""), "")</f>
        <v/>
      </c>
      <c r="E330" s="3" t="str">
        <f>IFERROR(IF(Loan_Not_Paid*Values_Entered,Monthly_Payment,""), "")</f>
        <v/>
      </c>
      <c r="F330" s="3" t="str">
        <f>IFERROR(IF(Loan_Not_Paid*Values_Entered,Principal,""), "")</f>
        <v/>
      </c>
      <c r="G330" s="3" t="str">
        <f>IFERROR(IF(Loan_Not_Paid*Values_Entered,Interest,""), "")</f>
        <v/>
      </c>
      <c r="H330" s="3" t="str">
        <f>IFERROR(IF(Loan_Not_Paid*Values_Entered,Ending_Balance,""), "")</f>
        <v/>
      </c>
    </row>
    <row r="331" spans="2:8">
      <c r="B331" s="5" t="str">
        <f>IFERROR(IF(Loan_Not_Paid*Values_Entered,Payment_Number,""), "")</f>
        <v/>
      </c>
      <c r="C331" s="4" t="str">
        <f>IFERROR(IF(Loan_Not_Paid*Values_Entered,Payment_Date,""), "")</f>
        <v/>
      </c>
      <c r="D331" s="3" t="str">
        <f>IFERROR(IF(Loan_Not_Paid*Values_Entered,Beginning_Balance,""), "")</f>
        <v/>
      </c>
      <c r="E331" s="3" t="str">
        <f>IFERROR(IF(Loan_Not_Paid*Values_Entered,Monthly_Payment,""), "")</f>
        <v/>
      </c>
      <c r="F331" s="3" t="str">
        <f>IFERROR(IF(Loan_Not_Paid*Values_Entered,Principal,""), "")</f>
        <v/>
      </c>
      <c r="G331" s="3" t="str">
        <f>IFERROR(IF(Loan_Not_Paid*Values_Entered,Interest,""), "")</f>
        <v/>
      </c>
      <c r="H331" s="3" t="str">
        <f>IFERROR(IF(Loan_Not_Paid*Values_Entered,Ending_Balance,""), "")</f>
        <v/>
      </c>
    </row>
    <row r="332" spans="2:8">
      <c r="B332" s="5" t="str">
        <f>IFERROR(IF(Loan_Not_Paid*Values_Entered,Payment_Number,""), "")</f>
        <v/>
      </c>
      <c r="C332" s="4" t="str">
        <f>IFERROR(IF(Loan_Not_Paid*Values_Entered,Payment_Date,""), "")</f>
        <v/>
      </c>
      <c r="D332" s="3" t="str">
        <f>IFERROR(IF(Loan_Not_Paid*Values_Entered,Beginning_Balance,""), "")</f>
        <v/>
      </c>
      <c r="E332" s="3" t="str">
        <f>IFERROR(IF(Loan_Not_Paid*Values_Entered,Monthly_Payment,""), "")</f>
        <v/>
      </c>
      <c r="F332" s="3" t="str">
        <f>IFERROR(IF(Loan_Not_Paid*Values_Entered,Principal,""), "")</f>
        <v/>
      </c>
      <c r="G332" s="3" t="str">
        <f>IFERROR(IF(Loan_Not_Paid*Values_Entered,Interest,""), "")</f>
        <v/>
      </c>
      <c r="H332" s="3" t="str">
        <f>IFERROR(IF(Loan_Not_Paid*Values_Entered,Ending_Balance,""), "")</f>
        <v/>
      </c>
    </row>
    <row r="333" spans="2:8">
      <c r="B333" s="5" t="str">
        <f>IFERROR(IF(Loan_Not_Paid*Values_Entered,Payment_Number,""), "")</f>
        <v/>
      </c>
      <c r="C333" s="4" t="str">
        <f>IFERROR(IF(Loan_Not_Paid*Values_Entered,Payment_Date,""), "")</f>
        <v/>
      </c>
      <c r="D333" s="3" t="str">
        <f>IFERROR(IF(Loan_Not_Paid*Values_Entered,Beginning_Balance,""), "")</f>
        <v/>
      </c>
      <c r="E333" s="3" t="str">
        <f>IFERROR(IF(Loan_Not_Paid*Values_Entered,Monthly_Payment,""), "")</f>
        <v/>
      </c>
      <c r="F333" s="3" t="str">
        <f>IFERROR(IF(Loan_Not_Paid*Values_Entered,Principal,""), "")</f>
        <v/>
      </c>
      <c r="G333" s="3" t="str">
        <f>IFERROR(IF(Loan_Not_Paid*Values_Entered,Interest,""), "")</f>
        <v/>
      </c>
      <c r="H333" s="3" t="str">
        <f>IFERROR(IF(Loan_Not_Paid*Values_Entered,Ending_Balance,""), "")</f>
        <v/>
      </c>
    </row>
    <row r="334" spans="2:8">
      <c r="B334" s="5" t="str">
        <f>IFERROR(IF(Loan_Not_Paid*Values_Entered,Payment_Number,""), "")</f>
        <v/>
      </c>
      <c r="C334" s="4" t="str">
        <f>IFERROR(IF(Loan_Not_Paid*Values_Entered,Payment_Date,""), "")</f>
        <v/>
      </c>
      <c r="D334" s="3" t="str">
        <f>IFERROR(IF(Loan_Not_Paid*Values_Entered,Beginning_Balance,""), "")</f>
        <v/>
      </c>
      <c r="E334" s="3" t="str">
        <f>IFERROR(IF(Loan_Not_Paid*Values_Entered,Monthly_Payment,""), "")</f>
        <v/>
      </c>
      <c r="F334" s="3" t="str">
        <f>IFERROR(IF(Loan_Not_Paid*Values_Entered,Principal,""), "")</f>
        <v/>
      </c>
      <c r="G334" s="3" t="str">
        <f>IFERROR(IF(Loan_Not_Paid*Values_Entered,Interest,""), "")</f>
        <v/>
      </c>
      <c r="H334" s="3" t="str">
        <f>IFERROR(IF(Loan_Not_Paid*Values_Entered,Ending_Balance,""), "")</f>
        <v/>
      </c>
    </row>
    <row r="335" spans="2:8">
      <c r="B335" s="5" t="str">
        <f>IFERROR(IF(Loan_Not_Paid*Values_Entered,Payment_Number,""), "")</f>
        <v/>
      </c>
      <c r="C335" s="4" t="str">
        <f>IFERROR(IF(Loan_Not_Paid*Values_Entered,Payment_Date,""), "")</f>
        <v/>
      </c>
      <c r="D335" s="3" t="str">
        <f>IFERROR(IF(Loan_Not_Paid*Values_Entered,Beginning_Balance,""), "")</f>
        <v/>
      </c>
      <c r="E335" s="3" t="str">
        <f>IFERROR(IF(Loan_Not_Paid*Values_Entered,Monthly_Payment,""), "")</f>
        <v/>
      </c>
      <c r="F335" s="3" t="str">
        <f>IFERROR(IF(Loan_Not_Paid*Values_Entered,Principal,""), "")</f>
        <v/>
      </c>
      <c r="G335" s="3" t="str">
        <f>IFERROR(IF(Loan_Not_Paid*Values_Entered,Interest,""), "")</f>
        <v/>
      </c>
      <c r="H335" s="3" t="str">
        <f>IFERROR(IF(Loan_Not_Paid*Values_Entered,Ending_Balance,""), "")</f>
        <v/>
      </c>
    </row>
    <row r="336" spans="2:8">
      <c r="B336" s="5" t="str">
        <f>IFERROR(IF(Loan_Not_Paid*Values_Entered,Payment_Number,""), "")</f>
        <v/>
      </c>
      <c r="C336" s="4" t="str">
        <f>IFERROR(IF(Loan_Not_Paid*Values_Entered,Payment_Date,""), "")</f>
        <v/>
      </c>
      <c r="D336" s="3" t="str">
        <f>IFERROR(IF(Loan_Not_Paid*Values_Entered,Beginning_Balance,""), "")</f>
        <v/>
      </c>
      <c r="E336" s="3" t="str">
        <f>IFERROR(IF(Loan_Not_Paid*Values_Entered,Monthly_Payment,""), "")</f>
        <v/>
      </c>
      <c r="F336" s="3" t="str">
        <f>IFERROR(IF(Loan_Not_Paid*Values_Entered,Principal,""), "")</f>
        <v/>
      </c>
      <c r="G336" s="3" t="str">
        <f>IFERROR(IF(Loan_Not_Paid*Values_Entered,Interest,""), "")</f>
        <v/>
      </c>
      <c r="H336" s="3" t="str">
        <f>IFERROR(IF(Loan_Not_Paid*Values_Entered,Ending_Balance,""), "")</f>
        <v/>
      </c>
    </row>
    <row r="337" spans="2:8">
      <c r="B337" s="5" t="str">
        <f>IFERROR(IF(Loan_Not_Paid*Values_Entered,Payment_Number,""), "")</f>
        <v/>
      </c>
      <c r="C337" s="4" t="str">
        <f>IFERROR(IF(Loan_Not_Paid*Values_Entered,Payment_Date,""), "")</f>
        <v/>
      </c>
      <c r="D337" s="3" t="str">
        <f>IFERROR(IF(Loan_Not_Paid*Values_Entered,Beginning_Balance,""), "")</f>
        <v/>
      </c>
      <c r="E337" s="3" t="str">
        <f>IFERROR(IF(Loan_Not_Paid*Values_Entered,Monthly_Payment,""), "")</f>
        <v/>
      </c>
      <c r="F337" s="3" t="str">
        <f>IFERROR(IF(Loan_Not_Paid*Values_Entered,Principal,""), "")</f>
        <v/>
      </c>
      <c r="G337" s="3" t="str">
        <f>IFERROR(IF(Loan_Not_Paid*Values_Entered,Interest,""), "")</f>
        <v/>
      </c>
      <c r="H337" s="3" t="str">
        <f>IFERROR(IF(Loan_Not_Paid*Values_Entered,Ending_Balance,""), "")</f>
        <v/>
      </c>
    </row>
    <row r="338" spans="2:8">
      <c r="B338" s="5" t="str">
        <f>IFERROR(IF(Loan_Not_Paid*Values_Entered,Payment_Number,""), "")</f>
        <v/>
      </c>
      <c r="C338" s="4" t="str">
        <f>IFERROR(IF(Loan_Not_Paid*Values_Entered,Payment_Date,""), "")</f>
        <v/>
      </c>
      <c r="D338" s="3" t="str">
        <f>IFERROR(IF(Loan_Not_Paid*Values_Entered,Beginning_Balance,""), "")</f>
        <v/>
      </c>
      <c r="E338" s="3" t="str">
        <f>IFERROR(IF(Loan_Not_Paid*Values_Entered,Monthly_Payment,""), "")</f>
        <v/>
      </c>
      <c r="F338" s="3" t="str">
        <f>IFERROR(IF(Loan_Not_Paid*Values_Entered,Principal,""), "")</f>
        <v/>
      </c>
      <c r="G338" s="3" t="str">
        <f>IFERROR(IF(Loan_Not_Paid*Values_Entered,Interest,""), "")</f>
        <v/>
      </c>
      <c r="H338" s="3" t="str">
        <f>IFERROR(IF(Loan_Not_Paid*Values_Entered,Ending_Balance,""), "")</f>
        <v/>
      </c>
    </row>
    <row r="339" spans="2:8">
      <c r="B339" s="5" t="str">
        <f>IFERROR(IF(Loan_Not_Paid*Values_Entered,Payment_Number,""), "")</f>
        <v/>
      </c>
      <c r="C339" s="4" t="str">
        <f>IFERROR(IF(Loan_Not_Paid*Values_Entered,Payment_Date,""), "")</f>
        <v/>
      </c>
      <c r="D339" s="3" t="str">
        <f>IFERROR(IF(Loan_Not_Paid*Values_Entered,Beginning_Balance,""), "")</f>
        <v/>
      </c>
      <c r="E339" s="3" t="str">
        <f>IFERROR(IF(Loan_Not_Paid*Values_Entered,Monthly_Payment,""), "")</f>
        <v/>
      </c>
      <c r="F339" s="3" t="str">
        <f>IFERROR(IF(Loan_Not_Paid*Values_Entered,Principal,""), "")</f>
        <v/>
      </c>
      <c r="G339" s="3" t="str">
        <f>IFERROR(IF(Loan_Not_Paid*Values_Entered,Interest,""), "")</f>
        <v/>
      </c>
      <c r="H339" s="3" t="str">
        <f>IFERROR(IF(Loan_Not_Paid*Values_Entered,Ending_Balance,""), "")</f>
        <v/>
      </c>
    </row>
    <row r="340" spans="2:8">
      <c r="B340" s="5" t="str">
        <f>IFERROR(IF(Loan_Not_Paid*Values_Entered,Payment_Number,""), "")</f>
        <v/>
      </c>
      <c r="C340" s="4" t="str">
        <f>IFERROR(IF(Loan_Not_Paid*Values_Entered,Payment_Date,""), "")</f>
        <v/>
      </c>
      <c r="D340" s="3" t="str">
        <f>IFERROR(IF(Loan_Not_Paid*Values_Entered,Beginning_Balance,""), "")</f>
        <v/>
      </c>
      <c r="E340" s="3" t="str">
        <f>IFERROR(IF(Loan_Not_Paid*Values_Entered,Monthly_Payment,""), "")</f>
        <v/>
      </c>
      <c r="F340" s="3" t="str">
        <f>IFERROR(IF(Loan_Not_Paid*Values_Entered,Principal,""), "")</f>
        <v/>
      </c>
      <c r="G340" s="3" t="str">
        <f>IFERROR(IF(Loan_Not_Paid*Values_Entered,Interest,""), "")</f>
        <v/>
      </c>
      <c r="H340" s="3" t="str">
        <f>IFERROR(IF(Loan_Not_Paid*Values_Entered,Ending_Balance,""), "")</f>
        <v/>
      </c>
    </row>
    <row r="341" spans="2:8">
      <c r="B341" s="5" t="str">
        <f>IFERROR(IF(Loan_Not_Paid*Values_Entered,Payment_Number,""), "")</f>
        <v/>
      </c>
      <c r="C341" s="4" t="str">
        <f>IFERROR(IF(Loan_Not_Paid*Values_Entered,Payment_Date,""), "")</f>
        <v/>
      </c>
      <c r="D341" s="3" t="str">
        <f>IFERROR(IF(Loan_Not_Paid*Values_Entered,Beginning_Balance,""), "")</f>
        <v/>
      </c>
      <c r="E341" s="3" t="str">
        <f>IFERROR(IF(Loan_Not_Paid*Values_Entered,Monthly_Payment,""), "")</f>
        <v/>
      </c>
      <c r="F341" s="3" t="str">
        <f>IFERROR(IF(Loan_Not_Paid*Values_Entered,Principal,""), "")</f>
        <v/>
      </c>
      <c r="G341" s="3" t="str">
        <f>IFERROR(IF(Loan_Not_Paid*Values_Entered,Interest,""), "")</f>
        <v/>
      </c>
      <c r="H341" s="3" t="str">
        <f>IFERROR(IF(Loan_Not_Paid*Values_Entered,Ending_Balance,""), "")</f>
        <v/>
      </c>
    </row>
    <row r="342" spans="2:8">
      <c r="B342" s="5" t="str">
        <f>IFERROR(IF(Loan_Not_Paid*Values_Entered,Payment_Number,""), "")</f>
        <v/>
      </c>
      <c r="C342" s="4" t="str">
        <f>IFERROR(IF(Loan_Not_Paid*Values_Entered,Payment_Date,""), "")</f>
        <v/>
      </c>
      <c r="D342" s="3" t="str">
        <f>IFERROR(IF(Loan_Not_Paid*Values_Entered,Beginning_Balance,""), "")</f>
        <v/>
      </c>
      <c r="E342" s="3" t="str">
        <f>IFERROR(IF(Loan_Not_Paid*Values_Entered,Monthly_Payment,""), "")</f>
        <v/>
      </c>
      <c r="F342" s="3" t="str">
        <f>IFERROR(IF(Loan_Not_Paid*Values_Entered,Principal,""), "")</f>
        <v/>
      </c>
      <c r="G342" s="3" t="str">
        <f>IFERROR(IF(Loan_Not_Paid*Values_Entered,Interest,""), "")</f>
        <v/>
      </c>
      <c r="H342" s="3" t="str">
        <f>IFERROR(IF(Loan_Not_Paid*Values_Entered,Ending_Balance,""), "")</f>
        <v/>
      </c>
    </row>
    <row r="343" spans="2:8">
      <c r="B343" s="5" t="str">
        <f>IFERROR(IF(Loan_Not_Paid*Values_Entered,Payment_Number,""), "")</f>
        <v/>
      </c>
      <c r="C343" s="4" t="str">
        <f>IFERROR(IF(Loan_Not_Paid*Values_Entered,Payment_Date,""), "")</f>
        <v/>
      </c>
      <c r="D343" s="3" t="str">
        <f>IFERROR(IF(Loan_Not_Paid*Values_Entered,Beginning_Balance,""), "")</f>
        <v/>
      </c>
      <c r="E343" s="3" t="str">
        <f>IFERROR(IF(Loan_Not_Paid*Values_Entered,Monthly_Payment,""), "")</f>
        <v/>
      </c>
      <c r="F343" s="3" t="str">
        <f>IFERROR(IF(Loan_Not_Paid*Values_Entered,Principal,""), "")</f>
        <v/>
      </c>
      <c r="G343" s="3" t="str">
        <f>IFERROR(IF(Loan_Not_Paid*Values_Entered,Interest,""), "")</f>
        <v/>
      </c>
      <c r="H343" s="3" t="str">
        <f>IFERROR(IF(Loan_Not_Paid*Values_Entered,Ending_Balance,""), "")</f>
        <v/>
      </c>
    </row>
    <row r="344" spans="2:8">
      <c r="B344" s="5" t="str">
        <f>IFERROR(IF(Loan_Not_Paid*Values_Entered,Payment_Number,""), "")</f>
        <v/>
      </c>
      <c r="C344" s="4" t="str">
        <f>IFERROR(IF(Loan_Not_Paid*Values_Entered,Payment_Date,""), "")</f>
        <v/>
      </c>
      <c r="D344" s="3" t="str">
        <f>IFERROR(IF(Loan_Not_Paid*Values_Entered,Beginning_Balance,""), "")</f>
        <v/>
      </c>
      <c r="E344" s="3" t="str">
        <f>IFERROR(IF(Loan_Not_Paid*Values_Entered,Monthly_Payment,""), "")</f>
        <v/>
      </c>
      <c r="F344" s="3" t="str">
        <f>IFERROR(IF(Loan_Not_Paid*Values_Entered,Principal,""), "")</f>
        <v/>
      </c>
      <c r="G344" s="3" t="str">
        <f>IFERROR(IF(Loan_Not_Paid*Values_Entered,Interest,""), "")</f>
        <v/>
      </c>
      <c r="H344" s="3" t="str">
        <f>IFERROR(IF(Loan_Not_Paid*Values_Entered,Ending_Balance,""), "")</f>
        <v/>
      </c>
    </row>
    <row r="345" spans="2:8">
      <c r="B345" s="5" t="str">
        <f>IFERROR(IF(Loan_Not_Paid*Values_Entered,Payment_Number,""), "")</f>
        <v/>
      </c>
      <c r="C345" s="4" t="str">
        <f>IFERROR(IF(Loan_Not_Paid*Values_Entered,Payment_Date,""), "")</f>
        <v/>
      </c>
      <c r="D345" s="3" t="str">
        <f>IFERROR(IF(Loan_Not_Paid*Values_Entered,Beginning_Balance,""), "")</f>
        <v/>
      </c>
      <c r="E345" s="3" t="str">
        <f>IFERROR(IF(Loan_Not_Paid*Values_Entered,Monthly_Payment,""), "")</f>
        <v/>
      </c>
      <c r="F345" s="3" t="str">
        <f>IFERROR(IF(Loan_Not_Paid*Values_Entered,Principal,""), "")</f>
        <v/>
      </c>
      <c r="G345" s="3" t="str">
        <f>IFERROR(IF(Loan_Not_Paid*Values_Entered,Interest,""), "")</f>
        <v/>
      </c>
      <c r="H345" s="3" t="str">
        <f>IFERROR(IF(Loan_Not_Paid*Values_Entered,Ending_Balance,""), "")</f>
        <v/>
      </c>
    </row>
    <row r="346" spans="2:8">
      <c r="B346" s="5" t="str">
        <f>IFERROR(IF(Loan_Not_Paid*Values_Entered,Payment_Number,""), "")</f>
        <v/>
      </c>
      <c r="C346" s="4" t="str">
        <f>IFERROR(IF(Loan_Not_Paid*Values_Entered,Payment_Date,""), "")</f>
        <v/>
      </c>
      <c r="D346" s="3" t="str">
        <f>IFERROR(IF(Loan_Not_Paid*Values_Entered,Beginning_Balance,""), "")</f>
        <v/>
      </c>
      <c r="E346" s="3" t="str">
        <f>IFERROR(IF(Loan_Not_Paid*Values_Entered,Monthly_Payment,""), "")</f>
        <v/>
      </c>
      <c r="F346" s="3" t="str">
        <f>IFERROR(IF(Loan_Not_Paid*Values_Entered,Principal,""), "")</f>
        <v/>
      </c>
      <c r="G346" s="3" t="str">
        <f>IFERROR(IF(Loan_Not_Paid*Values_Entered,Interest,""), "")</f>
        <v/>
      </c>
      <c r="H346" s="3" t="str">
        <f>IFERROR(IF(Loan_Not_Paid*Values_Entered,Ending_Balance,""), "")</f>
        <v/>
      </c>
    </row>
    <row r="347" spans="2:8">
      <c r="B347" s="5" t="str">
        <f>IFERROR(IF(Loan_Not_Paid*Values_Entered,Payment_Number,""), "")</f>
        <v/>
      </c>
      <c r="C347" s="4" t="str">
        <f>IFERROR(IF(Loan_Not_Paid*Values_Entered,Payment_Date,""), "")</f>
        <v/>
      </c>
      <c r="D347" s="3" t="str">
        <f>IFERROR(IF(Loan_Not_Paid*Values_Entered,Beginning_Balance,""), "")</f>
        <v/>
      </c>
      <c r="E347" s="3" t="str">
        <f>IFERROR(IF(Loan_Not_Paid*Values_Entered,Monthly_Payment,""), "")</f>
        <v/>
      </c>
      <c r="F347" s="3" t="str">
        <f>IFERROR(IF(Loan_Not_Paid*Values_Entered,Principal,""), "")</f>
        <v/>
      </c>
      <c r="G347" s="3" t="str">
        <f>IFERROR(IF(Loan_Not_Paid*Values_Entered,Interest,""), "")</f>
        <v/>
      </c>
      <c r="H347" s="3" t="str">
        <f>IFERROR(IF(Loan_Not_Paid*Values_Entered,Ending_Balance,""), "")</f>
        <v/>
      </c>
    </row>
    <row r="348" spans="2:8">
      <c r="B348" s="5" t="str">
        <f>IFERROR(IF(Loan_Not_Paid*Values_Entered,Payment_Number,""), "")</f>
        <v/>
      </c>
      <c r="C348" s="4" t="str">
        <f>IFERROR(IF(Loan_Not_Paid*Values_Entered,Payment_Date,""), "")</f>
        <v/>
      </c>
      <c r="D348" s="3" t="str">
        <f>IFERROR(IF(Loan_Not_Paid*Values_Entered,Beginning_Balance,""), "")</f>
        <v/>
      </c>
      <c r="E348" s="3" t="str">
        <f>IFERROR(IF(Loan_Not_Paid*Values_Entered,Monthly_Payment,""), "")</f>
        <v/>
      </c>
      <c r="F348" s="3" t="str">
        <f>IFERROR(IF(Loan_Not_Paid*Values_Entered,Principal,""), "")</f>
        <v/>
      </c>
      <c r="G348" s="3" t="str">
        <f>IFERROR(IF(Loan_Not_Paid*Values_Entered,Interest,""), "")</f>
        <v/>
      </c>
      <c r="H348" s="3" t="str">
        <f>IFERROR(IF(Loan_Not_Paid*Values_Entered,Ending_Balance,""), "")</f>
        <v/>
      </c>
    </row>
    <row r="349" spans="2:8">
      <c r="B349" s="5" t="str">
        <f>IFERROR(IF(Loan_Not_Paid*Values_Entered,Payment_Number,""), "")</f>
        <v/>
      </c>
      <c r="C349" s="4" t="str">
        <f>IFERROR(IF(Loan_Not_Paid*Values_Entered,Payment_Date,""), "")</f>
        <v/>
      </c>
      <c r="D349" s="3" t="str">
        <f>IFERROR(IF(Loan_Not_Paid*Values_Entered,Beginning_Balance,""), "")</f>
        <v/>
      </c>
      <c r="E349" s="3" t="str">
        <f>IFERROR(IF(Loan_Not_Paid*Values_Entered,Monthly_Payment,""), "")</f>
        <v/>
      </c>
      <c r="F349" s="3" t="str">
        <f>IFERROR(IF(Loan_Not_Paid*Values_Entered,Principal,""), "")</f>
        <v/>
      </c>
      <c r="G349" s="3" t="str">
        <f>IFERROR(IF(Loan_Not_Paid*Values_Entered,Interest,""), "")</f>
        <v/>
      </c>
      <c r="H349" s="3" t="str">
        <f>IFERROR(IF(Loan_Not_Paid*Values_Entered,Ending_Balance,""), "")</f>
        <v/>
      </c>
    </row>
    <row r="350" spans="2:8">
      <c r="B350" s="5" t="str">
        <f>IFERROR(IF(Loan_Not_Paid*Values_Entered,Payment_Number,""), "")</f>
        <v/>
      </c>
      <c r="C350" s="4" t="str">
        <f>IFERROR(IF(Loan_Not_Paid*Values_Entered,Payment_Date,""), "")</f>
        <v/>
      </c>
      <c r="D350" s="3" t="str">
        <f>IFERROR(IF(Loan_Not_Paid*Values_Entered,Beginning_Balance,""), "")</f>
        <v/>
      </c>
      <c r="E350" s="3" t="str">
        <f>IFERROR(IF(Loan_Not_Paid*Values_Entered,Monthly_Payment,""), "")</f>
        <v/>
      </c>
      <c r="F350" s="3" t="str">
        <f>IFERROR(IF(Loan_Not_Paid*Values_Entered,Principal,""), "")</f>
        <v/>
      </c>
      <c r="G350" s="3" t="str">
        <f>IFERROR(IF(Loan_Not_Paid*Values_Entered,Interest,""), "")</f>
        <v/>
      </c>
      <c r="H350" s="3" t="str">
        <f>IFERROR(IF(Loan_Not_Paid*Values_Entered,Ending_Balance,""), "")</f>
        <v/>
      </c>
    </row>
    <row r="351" spans="2:8">
      <c r="B351" s="5" t="str">
        <f>IFERROR(IF(Loan_Not_Paid*Values_Entered,Payment_Number,""), "")</f>
        <v/>
      </c>
      <c r="C351" s="4" t="str">
        <f>IFERROR(IF(Loan_Not_Paid*Values_Entered,Payment_Date,""), "")</f>
        <v/>
      </c>
      <c r="D351" s="3" t="str">
        <f>IFERROR(IF(Loan_Not_Paid*Values_Entered,Beginning_Balance,""), "")</f>
        <v/>
      </c>
      <c r="E351" s="3" t="str">
        <f>IFERROR(IF(Loan_Not_Paid*Values_Entered,Monthly_Payment,""), "")</f>
        <v/>
      </c>
      <c r="F351" s="3" t="str">
        <f>IFERROR(IF(Loan_Not_Paid*Values_Entered,Principal,""), "")</f>
        <v/>
      </c>
      <c r="G351" s="3" t="str">
        <f>IFERROR(IF(Loan_Not_Paid*Values_Entered,Interest,""), "")</f>
        <v/>
      </c>
      <c r="H351" s="3" t="str">
        <f>IFERROR(IF(Loan_Not_Paid*Values_Entered,Ending_Balance,""), "")</f>
        <v/>
      </c>
    </row>
    <row r="352" spans="2:8">
      <c r="B352" s="5" t="str">
        <f>IFERROR(IF(Loan_Not_Paid*Values_Entered,Payment_Number,""), "")</f>
        <v/>
      </c>
      <c r="C352" s="4" t="str">
        <f>IFERROR(IF(Loan_Not_Paid*Values_Entered,Payment_Date,""), "")</f>
        <v/>
      </c>
      <c r="D352" s="3" t="str">
        <f>IFERROR(IF(Loan_Not_Paid*Values_Entered,Beginning_Balance,""), "")</f>
        <v/>
      </c>
      <c r="E352" s="3" t="str">
        <f>IFERROR(IF(Loan_Not_Paid*Values_Entered,Monthly_Payment,""), "")</f>
        <v/>
      </c>
      <c r="F352" s="3" t="str">
        <f>IFERROR(IF(Loan_Not_Paid*Values_Entered,Principal,""), "")</f>
        <v/>
      </c>
      <c r="G352" s="3" t="str">
        <f>IFERROR(IF(Loan_Not_Paid*Values_Entered,Interest,""), "")</f>
        <v/>
      </c>
      <c r="H352" s="3" t="str">
        <f>IFERROR(IF(Loan_Not_Paid*Values_Entered,Ending_Balance,""), "")</f>
        <v/>
      </c>
    </row>
    <row r="353" spans="2:8">
      <c r="B353" s="5" t="str">
        <f>IFERROR(IF(Loan_Not_Paid*Values_Entered,Payment_Number,""), "")</f>
        <v/>
      </c>
      <c r="C353" s="4" t="str">
        <f>IFERROR(IF(Loan_Not_Paid*Values_Entered,Payment_Date,""), "")</f>
        <v/>
      </c>
      <c r="D353" s="3" t="str">
        <f>IFERROR(IF(Loan_Not_Paid*Values_Entered,Beginning_Balance,""), "")</f>
        <v/>
      </c>
      <c r="E353" s="3" t="str">
        <f>IFERROR(IF(Loan_Not_Paid*Values_Entered,Monthly_Payment,""), "")</f>
        <v/>
      </c>
      <c r="F353" s="3" t="str">
        <f>IFERROR(IF(Loan_Not_Paid*Values_Entered,Principal,""), "")</f>
        <v/>
      </c>
      <c r="G353" s="3" t="str">
        <f>IFERROR(IF(Loan_Not_Paid*Values_Entered,Interest,""), "")</f>
        <v/>
      </c>
      <c r="H353" s="3" t="str">
        <f>IFERROR(IF(Loan_Not_Paid*Values_Entered,Ending_Balance,""), "")</f>
        <v/>
      </c>
    </row>
    <row r="354" spans="2:8">
      <c r="B354" s="5" t="str">
        <f>IFERROR(IF(Loan_Not_Paid*Values_Entered,Payment_Number,""), "")</f>
        <v/>
      </c>
      <c r="C354" s="4" t="str">
        <f>IFERROR(IF(Loan_Not_Paid*Values_Entered,Payment_Date,""), "")</f>
        <v/>
      </c>
      <c r="D354" s="3" t="str">
        <f>IFERROR(IF(Loan_Not_Paid*Values_Entered,Beginning_Balance,""), "")</f>
        <v/>
      </c>
      <c r="E354" s="3" t="str">
        <f>IFERROR(IF(Loan_Not_Paid*Values_Entered,Monthly_Payment,""), "")</f>
        <v/>
      </c>
      <c r="F354" s="3" t="str">
        <f>IFERROR(IF(Loan_Not_Paid*Values_Entered,Principal,""), "")</f>
        <v/>
      </c>
      <c r="G354" s="3" t="str">
        <f>IFERROR(IF(Loan_Not_Paid*Values_Entered,Interest,""), "")</f>
        <v/>
      </c>
      <c r="H354" s="3" t="str">
        <f>IFERROR(IF(Loan_Not_Paid*Values_Entered,Ending_Balance,""), "")</f>
        <v/>
      </c>
    </row>
    <row r="355" spans="2:8">
      <c r="B355" s="5" t="str">
        <f>IFERROR(IF(Loan_Not_Paid*Values_Entered,Payment_Number,""), "")</f>
        <v/>
      </c>
      <c r="C355" s="4" t="str">
        <f>IFERROR(IF(Loan_Not_Paid*Values_Entered,Payment_Date,""), "")</f>
        <v/>
      </c>
      <c r="D355" s="3" t="str">
        <f>IFERROR(IF(Loan_Not_Paid*Values_Entered,Beginning_Balance,""), "")</f>
        <v/>
      </c>
      <c r="E355" s="3" t="str">
        <f>IFERROR(IF(Loan_Not_Paid*Values_Entered,Monthly_Payment,""), "")</f>
        <v/>
      </c>
      <c r="F355" s="3" t="str">
        <f>IFERROR(IF(Loan_Not_Paid*Values_Entered,Principal,""), "")</f>
        <v/>
      </c>
      <c r="G355" s="3" t="str">
        <f>IFERROR(IF(Loan_Not_Paid*Values_Entered,Interest,""), "")</f>
        <v/>
      </c>
      <c r="H355" s="3" t="str">
        <f>IFERROR(IF(Loan_Not_Paid*Values_Entered,Ending_Balance,""), "")</f>
        <v/>
      </c>
    </row>
    <row r="356" spans="2:8">
      <c r="B356" s="5" t="str">
        <f>IFERROR(IF(Loan_Not_Paid*Values_Entered,Payment_Number,""), "")</f>
        <v/>
      </c>
      <c r="C356" s="4" t="str">
        <f>IFERROR(IF(Loan_Not_Paid*Values_Entered,Payment_Date,""), "")</f>
        <v/>
      </c>
      <c r="D356" s="3" t="str">
        <f>IFERROR(IF(Loan_Not_Paid*Values_Entered,Beginning_Balance,""), "")</f>
        <v/>
      </c>
      <c r="E356" s="3" t="str">
        <f>IFERROR(IF(Loan_Not_Paid*Values_Entered,Monthly_Payment,""), "")</f>
        <v/>
      </c>
      <c r="F356" s="3" t="str">
        <f>IFERROR(IF(Loan_Not_Paid*Values_Entered,Principal,""), "")</f>
        <v/>
      </c>
      <c r="G356" s="3" t="str">
        <f>IFERROR(IF(Loan_Not_Paid*Values_Entered,Interest,""), "")</f>
        <v/>
      </c>
      <c r="H356" s="3" t="str">
        <f>IFERROR(IF(Loan_Not_Paid*Values_Entered,Ending_Balance,""), "")</f>
        <v/>
      </c>
    </row>
    <row r="357" spans="2:8">
      <c r="B357" s="5" t="str">
        <f>IFERROR(IF(Loan_Not_Paid*Values_Entered,Payment_Number,""), "")</f>
        <v/>
      </c>
      <c r="C357" s="4" t="str">
        <f>IFERROR(IF(Loan_Not_Paid*Values_Entered,Payment_Date,""), "")</f>
        <v/>
      </c>
      <c r="D357" s="3" t="str">
        <f>IFERROR(IF(Loan_Not_Paid*Values_Entered,Beginning_Balance,""), "")</f>
        <v/>
      </c>
      <c r="E357" s="3" t="str">
        <f>IFERROR(IF(Loan_Not_Paid*Values_Entered,Monthly_Payment,""), "")</f>
        <v/>
      </c>
      <c r="F357" s="3" t="str">
        <f>IFERROR(IF(Loan_Not_Paid*Values_Entered,Principal,""), "")</f>
        <v/>
      </c>
      <c r="G357" s="3" t="str">
        <f>IFERROR(IF(Loan_Not_Paid*Values_Entered,Interest,""), "")</f>
        <v/>
      </c>
      <c r="H357" s="3" t="str">
        <f>IFERROR(IF(Loan_Not_Paid*Values_Entered,Ending_Balance,""), "")</f>
        <v/>
      </c>
    </row>
    <row r="358" spans="2:8">
      <c r="B358" s="5" t="str">
        <f>IFERROR(IF(Loan_Not_Paid*Values_Entered,Payment_Number,""), "")</f>
        <v/>
      </c>
      <c r="C358" s="4" t="str">
        <f>IFERROR(IF(Loan_Not_Paid*Values_Entered,Payment_Date,""), "")</f>
        <v/>
      </c>
      <c r="D358" s="3" t="str">
        <f>IFERROR(IF(Loan_Not_Paid*Values_Entered,Beginning_Balance,""), "")</f>
        <v/>
      </c>
      <c r="E358" s="3" t="str">
        <f>IFERROR(IF(Loan_Not_Paid*Values_Entered,Monthly_Payment,""), "")</f>
        <v/>
      </c>
      <c r="F358" s="3" t="str">
        <f>IFERROR(IF(Loan_Not_Paid*Values_Entered,Principal,""), "")</f>
        <v/>
      </c>
      <c r="G358" s="3" t="str">
        <f>IFERROR(IF(Loan_Not_Paid*Values_Entered,Interest,""), "")</f>
        <v/>
      </c>
      <c r="H358" s="3" t="str">
        <f>IFERROR(IF(Loan_Not_Paid*Values_Entered,Ending_Balance,""), "")</f>
        <v/>
      </c>
    </row>
    <row r="359" spans="2:8">
      <c r="B359" s="5" t="str">
        <f>IFERROR(IF(Loan_Not_Paid*Values_Entered,Payment_Number,""), "")</f>
        <v/>
      </c>
      <c r="C359" s="4" t="str">
        <f>IFERROR(IF(Loan_Not_Paid*Values_Entered,Payment_Date,""), "")</f>
        <v/>
      </c>
      <c r="D359" s="3" t="str">
        <f>IFERROR(IF(Loan_Not_Paid*Values_Entered,Beginning_Balance,""), "")</f>
        <v/>
      </c>
      <c r="E359" s="3" t="str">
        <f>IFERROR(IF(Loan_Not_Paid*Values_Entered,Monthly_Payment,""), "")</f>
        <v/>
      </c>
      <c r="F359" s="3" t="str">
        <f>IFERROR(IF(Loan_Not_Paid*Values_Entered,Principal,""), "")</f>
        <v/>
      </c>
      <c r="G359" s="3" t="str">
        <f>IFERROR(IF(Loan_Not_Paid*Values_Entered,Interest,""), "")</f>
        <v/>
      </c>
      <c r="H359" s="3" t="str">
        <f>IFERROR(IF(Loan_Not_Paid*Values_Entered,Ending_Balance,""), "")</f>
        <v/>
      </c>
    </row>
    <row r="360" spans="2:8">
      <c r="B360" s="5" t="str">
        <f>IFERROR(IF(Loan_Not_Paid*Values_Entered,Payment_Number,""), "")</f>
        <v/>
      </c>
      <c r="C360" s="4" t="str">
        <f>IFERROR(IF(Loan_Not_Paid*Values_Entered,Payment_Date,""), "")</f>
        <v/>
      </c>
      <c r="D360" s="3" t="str">
        <f>IFERROR(IF(Loan_Not_Paid*Values_Entered,Beginning_Balance,""), "")</f>
        <v/>
      </c>
      <c r="E360" s="3" t="str">
        <f>IFERROR(IF(Loan_Not_Paid*Values_Entered,Monthly_Payment,""), "")</f>
        <v/>
      </c>
      <c r="F360" s="3" t="str">
        <f>IFERROR(IF(Loan_Not_Paid*Values_Entered,Principal,""), "")</f>
        <v/>
      </c>
      <c r="G360" s="3" t="str">
        <f>IFERROR(IF(Loan_Not_Paid*Values_Entered,Interest,""), "")</f>
        <v/>
      </c>
      <c r="H360" s="3" t="str">
        <f>IFERROR(IF(Loan_Not_Paid*Values_Entered,Ending_Balance,""), "")</f>
        <v/>
      </c>
    </row>
    <row r="361" spans="2:8">
      <c r="B361" s="5" t="str">
        <f>IFERROR(IF(Loan_Not_Paid*Values_Entered,Payment_Number,""), "")</f>
        <v/>
      </c>
      <c r="C361" s="4" t="str">
        <f>IFERROR(IF(Loan_Not_Paid*Values_Entered,Payment_Date,""), "")</f>
        <v/>
      </c>
      <c r="D361" s="3" t="str">
        <f>IFERROR(IF(Loan_Not_Paid*Values_Entered,Beginning_Balance,""), "")</f>
        <v/>
      </c>
      <c r="E361" s="3" t="str">
        <f>IFERROR(IF(Loan_Not_Paid*Values_Entered,Monthly_Payment,""), "")</f>
        <v/>
      </c>
      <c r="F361" s="3" t="str">
        <f>IFERROR(IF(Loan_Not_Paid*Values_Entered,Principal,""), "")</f>
        <v/>
      </c>
      <c r="G361" s="3" t="str">
        <f>IFERROR(IF(Loan_Not_Paid*Values_Entered,Interest,""), "")</f>
        <v/>
      </c>
      <c r="H361" s="3" t="str">
        <f>IFERROR(IF(Loan_Not_Paid*Values_Entered,Ending_Balance,""), "")</f>
        <v/>
      </c>
    </row>
    <row r="362" spans="2:8">
      <c r="B362" s="5" t="str">
        <f>IFERROR(IF(Loan_Not_Paid*Values_Entered,Payment_Number,""), "")</f>
        <v/>
      </c>
      <c r="C362" s="4" t="str">
        <f>IFERROR(IF(Loan_Not_Paid*Values_Entered,Payment_Date,""), "")</f>
        <v/>
      </c>
      <c r="D362" s="3" t="str">
        <f>IFERROR(IF(Loan_Not_Paid*Values_Entered,Beginning_Balance,""), "")</f>
        <v/>
      </c>
      <c r="E362" s="3" t="str">
        <f>IFERROR(IF(Loan_Not_Paid*Values_Entered,Monthly_Payment,""), "")</f>
        <v/>
      </c>
      <c r="F362" s="3" t="str">
        <f>IFERROR(IF(Loan_Not_Paid*Values_Entered,Principal,""), "")</f>
        <v/>
      </c>
      <c r="G362" s="3" t="str">
        <f>IFERROR(IF(Loan_Not_Paid*Values_Entered,Interest,""), "")</f>
        <v/>
      </c>
      <c r="H362" s="3" t="str">
        <f>IFERROR(IF(Loan_Not_Paid*Values_Entered,Ending_Balance,""), "")</f>
        <v/>
      </c>
    </row>
    <row r="363" spans="2:8">
      <c r="B363" s="5" t="str">
        <f>IFERROR(IF(Loan_Not_Paid*Values_Entered,Payment_Number,""), "")</f>
        <v/>
      </c>
      <c r="C363" s="4" t="str">
        <f>IFERROR(IF(Loan_Not_Paid*Values_Entered,Payment_Date,""), "")</f>
        <v/>
      </c>
      <c r="D363" s="3" t="str">
        <f>IFERROR(IF(Loan_Not_Paid*Values_Entered,Beginning_Balance,""), "")</f>
        <v/>
      </c>
      <c r="E363" s="3" t="str">
        <f>IFERROR(IF(Loan_Not_Paid*Values_Entered,Monthly_Payment,""), "")</f>
        <v/>
      </c>
      <c r="F363" s="3" t="str">
        <f>IFERROR(IF(Loan_Not_Paid*Values_Entered,Principal,""), "")</f>
        <v/>
      </c>
      <c r="G363" s="3" t="str">
        <f>IFERROR(IF(Loan_Not_Paid*Values_Entered,Interest,""), "")</f>
        <v/>
      </c>
      <c r="H363" s="3" t="str">
        <f>IFERROR(IF(Loan_Not_Paid*Values_Entered,Ending_Balance,""), "")</f>
        <v/>
      </c>
    </row>
    <row r="364" spans="2:8">
      <c r="B364" s="5" t="str">
        <f>IFERROR(IF(Loan_Not_Paid*Values_Entered,Payment_Number,""), "")</f>
        <v/>
      </c>
      <c r="C364" s="4" t="str">
        <f>IFERROR(IF(Loan_Not_Paid*Values_Entered,Payment_Date,""), "")</f>
        <v/>
      </c>
      <c r="D364" s="3" t="str">
        <f>IFERROR(IF(Loan_Not_Paid*Values_Entered,Beginning_Balance,""), "")</f>
        <v/>
      </c>
      <c r="E364" s="3" t="str">
        <f>IFERROR(IF(Loan_Not_Paid*Values_Entered,Monthly_Payment,""), "")</f>
        <v/>
      </c>
      <c r="F364" s="3" t="str">
        <f>IFERROR(IF(Loan_Not_Paid*Values_Entered,Principal,""), "")</f>
        <v/>
      </c>
      <c r="G364" s="3" t="str">
        <f>IFERROR(IF(Loan_Not_Paid*Values_Entered,Interest,""), "")</f>
        <v/>
      </c>
      <c r="H364" s="3" t="str">
        <f>IFERROR(IF(Loan_Not_Paid*Values_Entered,Ending_Balance,""), "")</f>
        <v/>
      </c>
    </row>
    <row r="365" spans="2:8">
      <c r="B365" s="5" t="str">
        <f>IFERROR(IF(Loan_Not_Paid*Values_Entered,Payment_Number,""), "")</f>
        <v/>
      </c>
      <c r="C365" s="4" t="str">
        <f>IFERROR(IF(Loan_Not_Paid*Values_Entered,Payment_Date,""), "")</f>
        <v/>
      </c>
      <c r="D365" s="3" t="str">
        <f>IFERROR(IF(Loan_Not_Paid*Values_Entered,Beginning_Balance,""), "")</f>
        <v/>
      </c>
      <c r="E365" s="3" t="str">
        <f>IFERROR(IF(Loan_Not_Paid*Values_Entered,Monthly_Payment,""), "")</f>
        <v/>
      </c>
      <c r="F365" s="3" t="str">
        <f>IFERROR(IF(Loan_Not_Paid*Values_Entered,Principal,""), "")</f>
        <v/>
      </c>
      <c r="G365" s="3" t="str">
        <f>IFERROR(IF(Loan_Not_Paid*Values_Entered,Interest,""), "")</f>
        <v/>
      </c>
      <c r="H365" s="3" t="str">
        <f>IFERROR(IF(Loan_Not_Paid*Values_Entered,Ending_Balance,""), "")</f>
        <v/>
      </c>
    </row>
    <row r="366" spans="2:8">
      <c r="B366" s="5" t="str">
        <f>IFERROR(IF(Loan_Not_Paid*Values_Entered,Payment_Number,""), "")</f>
        <v/>
      </c>
      <c r="C366" s="4" t="str">
        <f>IFERROR(IF(Loan_Not_Paid*Values_Entered,Payment_Date,""), "")</f>
        <v/>
      </c>
      <c r="D366" s="3" t="str">
        <f>IFERROR(IF(Loan_Not_Paid*Values_Entered,Beginning_Balance,""), "")</f>
        <v/>
      </c>
      <c r="E366" s="3" t="str">
        <f>IFERROR(IF(Loan_Not_Paid*Values_Entered,Monthly_Payment,""), "")</f>
        <v/>
      </c>
      <c r="F366" s="3" t="str">
        <f>IFERROR(IF(Loan_Not_Paid*Values_Entered,Principal,""), "")</f>
        <v/>
      </c>
      <c r="G366" s="3" t="str">
        <f>IFERROR(IF(Loan_Not_Paid*Values_Entered,Interest,""), "")</f>
        <v/>
      </c>
      <c r="H366" s="3" t="str">
        <f>IFERROR(IF(Loan_Not_Paid*Values_Entered,Ending_Balance,""), "")</f>
        <v/>
      </c>
    </row>
    <row r="367" spans="2:8">
      <c r="B367" s="5" t="str">
        <f>IFERROR(IF(Loan_Not_Paid*Values_Entered,Payment_Number,""), "")</f>
        <v/>
      </c>
      <c r="C367" s="4" t="str">
        <f>IFERROR(IF(Loan_Not_Paid*Values_Entered,Payment_Date,""), "")</f>
        <v/>
      </c>
      <c r="D367" s="3" t="str">
        <f>IFERROR(IF(Loan_Not_Paid*Values_Entered,Beginning_Balance,""), "")</f>
        <v/>
      </c>
      <c r="E367" s="3" t="str">
        <f>IFERROR(IF(Loan_Not_Paid*Values_Entered,Monthly_Payment,""), "")</f>
        <v/>
      </c>
      <c r="F367" s="3" t="str">
        <f>IFERROR(IF(Loan_Not_Paid*Values_Entered,Principal,""), "")</f>
        <v/>
      </c>
      <c r="G367" s="3" t="str">
        <f>IFERROR(IF(Loan_Not_Paid*Values_Entered,Interest,""), "")</f>
        <v/>
      </c>
      <c r="H367" s="3" t="str">
        <f>IFERROR(IF(Loan_Not_Paid*Values_Entered,Ending_Balance,""), "")</f>
        <v/>
      </c>
    </row>
    <row r="368" spans="2:8">
      <c r="B368" s="5" t="str">
        <f>IFERROR(IF(Loan_Not_Paid*Values_Entered,Payment_Number,""), "")</f>
        <v/>
      </c>
      <c r="C368" s="4" t="str">
        <f>IFERROR(IF(Loan_Not_Paid*Values_Entered,Payment_Date,""), "")</f>
        <v/>
      </c>
      <c r="D368" s="3" t="str">
        <f>IFERROR(IF(Loan_Not_Paid*Values_Entered,Beginning_Balance,""), "")</f>
        <v/>
      </c>
      <c r="E368" s="3" t="str">
        <f>IFERROR(IF(Loan_Not_Paid*Values_Entered,Monthly_Payment,""), "")</f>
        <v/>
      </c>
      <c r="F368" s="3" t="str">
        <f>IFERROR(IF(Loan_Not_Paid*Values_Entered,Principal,""), "")</f>
        <v/>
      </c>
      <c r="G368" s="3" t="str">
        <f>IFERROR(IF(Loan_Not_Paid*Values_Entered,Interest,""), "")</f>
        <v/>
      </c>
      <c r="H368" s="3" t="str">
        <f>IFERROR(IF(Loan_Not_Paid*Values_Entered,Ending_Balance,""), "")</f>
        <v/>
      </c>
    </row>
    <row r="369" spans="2:8">
      <c r="B369" s="5" t="str">
        <f>IFERROR(IF(Loan_Not_Paid*Values_Entered,Payment_Number,""), "")</f>
        <v/>
      </c>
      <c r="C369" s="4" t="str">
        <f>IFERROR(IF(Loan_Not_Paid*Values_Entered,Payment_Date,""), "")</f>
        <v/>
      </c>
      <c r="D369" s="3" t="str">
        <f>IFERROR(IF(Loan_Not_Paid*Values_Entered,Beginning_Balance,""), "")</f>
        <v/>
      </c>
      <c r="E369" s="3" t="str">
        <f>IFERROR(IF(Loan_Not_Paid*Values_Entered,Monthly_Payment,""), "")</f>
        <v/>
      </c>
      <c r="F369" s="3" t="str">
        <f>IFERROR(IF(Loan_Not_Paid*Values_Entered,Principal,""), "")</f>
        <v/>
      </c>
      <c r="G369" s="3" t="str">
        <f>IFERROR(IF(Loan_Not_Paid*Values_Entered,Interest,""), "")</f>
        <v/>
      </c>
      <c r="H369" s="3" t="str">
        <f>IFERROR(IF(Loan_Not_Paid*Values_Entered,Ending_Balance,""), "")</f>
        <v/>
      </c>
    </row>
    <row r="370" spans="2:8">
      <c r="B370" s="5" t="str">
        <f>IFERROR(IF(Loan_Not_Paid*Values_Entered,Payment_Number,""), "")</f>
        <v/>
      </c>
      <c r="C370" s="4" t="str">
        <f>IFERROR(IF(Loan_Not_Paid*Values_Entered,Payment_Date,""), "")</f>
        <v/>
      </c>
      <c r="D370" s="3" t="str">
        <f>IFERROR(IF(Loan_Not_Paid*Values_Entered,Beginning_Balance,""), "")</f>
        <v/>
      </c>
      <c r="E370" s="3" t="str">
        <f>IFERROR(IF(Loan_Not_Paid*Values_Entered,Monthly_Payment,""), "")</f>
        <v/>
      </c>
      <c r="F370" s="3" t="str">
        <f>IFERROR(IF(Loan_Not_Paid*Values_Entered,Principal,""), "")</f>
        <v/>
      </c>
      <c r="G370" s="3" t="str">
        <f>IFERROR(IF(Loan_Not_Paid*Values_Entered,Interest,""), "")</f>
        <v/>
      </c>
      <c r="H370" s="3" t="str">
        <f>IFERROR(IF(Loan_Not_Paid*Values_Entered,Ending_Balance,""), "")</f>
        <v/>
      </c>
    </row>
    <row r="371" spans="2:8">
      <c r="B371" s="5" t="str">
        <f>IFERROR(IF(Loan_Not_Paid*Values_Entered,Payment_Number,""), "")</f>
        <v/>
      </c>
      <c r="C371" s="4" t="str">
        <f>IFERROR(IF(Loan_Not_Paid*Values_Entered,Payment_Date,""), "")</f>
        <v/>
      </c>
      <c r="D371" s="3" t="str">
        <f>IFERROR(IF(Loan_Not_Paid*Values_Entered,Beginning_Balance,""), "")</f>
        <v/>
      </c>
      <c r="E371" s="3" t="str">
        <f>IFERROR(IF(Loan_Not_Paid*Values_Entered,Monthly_Payment,""), "")</f>
        <v/>
      </c>
      <c r="F371" s="3" t="str">
        <f>IFERROR(IF(Loan_Not_Paid*Values_Entered,Principal,""), "")</f>
        <v/>
      </c>
      <c r="G371" s="3" t="str">
        <f>IFERROR(IF(Loan_Not_Paid*Values_Entered,Interest,""), "")</f>
        <v/>
      </c>
      <c r="H371" s="3" t="str">
        <f>IFERROR(IF(Loan_Not_Paid*Values_Entered,Ending_Balance,""), "")</f>
        <v/>
      </c>
    </row>
    <row r="372" spans="2:8">
      <c r="B372" s="5" t="str">
        <f>IFERROR(IF(Loan_Not_Paid*Values_Entered,Payment_Number,""), "")</f>
        <v/>
      </c>
      <c r="C372" s="4" t="str">
        <f>IFERROR(IF(Loan_Not_Paid*Values_Entered,Payment_Date,""), "")</f>
        <v/>
      </c>
      <c r="D372" s="3" t="str">
        <f>IFERROR(IF(Loan_Not_Paid*Values_Entered,Beginning_Balance,""), "")</f>
        <v/>
      </c>
      <c r="E372" s="3" t="str">
        <f>IFERROR(IF(Loan_Not_Paid*Values_Entered,Monthly_Payment,""), "")</f>
        <v/>
      </c>
      <c r="F372" s="3" t="str">
        <f>IFERROR(IF(Loan_Not_Paid*Values_Entered,Principal,""), "")</f>
        <v/>
      </c>
      <c r="G372" s="3" t="str">
        <f>IFERROR(IF(Loan_Not_Paid*Values_Entered,Interest,""), "")</f>
        <v/>
      </c>
      <c r="H372" s="3" t="str">
        <f>IFERROR(IF(Loan_Not_Paid*Values_Entered,Ending_Balance,""), "")</f>
        <v/>
      </c>
    </row>
  </sheetData>
  <sheetProtection algorithmName="SHA-512" hashValue="YFHgruM+G0GOeeIDQ4PEiJvcR9kGY4D7RdfYpHcEPnrfJN7qECy0FZZENFU+w+W2sNwVycH8uzxOnU6jbyRuBA==" saltValue="4/+LutwOLuVnEDGKS7AlKQ==" spinCount="100000" sheet="1" objects="1" scenarios="1"/>
  <mergeCells count="9">
    <mergeCell ref="B2:E2"/>
    <mergeCell ref="B8:D8"/>
    <mergeCell ref="B9:D9"/>
    <mergeCell ref="B10:D10"/>
    <mergeCell ref="B11:D11"/>
    <mergeCell ref="B3:D3"/>
    <mergeCell ref="B4:D4"/>
    <mergeCell ref="B5:D5"/>
    <mergeCell ref="B6:D6"/>
  </mergeCells>
  <conditionalFormatting sqref="B13:B372">
    <cfRule type="expression" dxfId="7" priority="5" stopIfTrue="1">
      <formula>NOT(Loan_Not_Paid)</formula>
    </cfRule>
    <cfRule type="expression" dxfId="6" priority="6" stopIfTrue="1">
      <formula>IF(ROW(B13)=Last_Row,TRUE,FALSE)</formula>
    </cfRule>
  </conditionalFormatting>
  <conditionalFormatting sqref="C13:G372">
    <cfRule type="expression" dxfId="5" priority="3" stopIfTrue="1">
      <formula>NOT(Loan_Not_Paid)</formula>
    </cfRule>
    <cfRule type="expression" dxfId="4" priority="4" stopIfTrue="1">
      <formula>IF(ROW(C13)=Last_Row,TRUE,FALSE)</formula>
    </cfRule>
  </conditionalFormatting>
  <conditionalFormatting sqref="H3:H10">
    <cfRule type="expression" dxfId="3" priority="1" stopIfTrue="1">
      <formula>NOT(Loan_Not_Paid)</formula>
    </cfRule>
    <cfRule type="expression" dxfId="2" priority="2" stopIfTrue="1">
      <formula>IF(ROW(H3)=Last_Row,TRUE,FALSE)</formula>
    </cfRule>
  </conditionalFormatting>
  <conditionalFormatting sqref="H13:H372">
    <cfRule type="expression" dxfId="1" priority="7" stopIfTrue="1">
      <formula>NOT(Loan_Not_Paid)</formula>
    </cfRule>
    <cfRule type="expression" dxfId="0" priority="8" stopIfTrue="1">
      <formula>IF(ROW(H13)=Last_Row,TRUE,FALSE)</formula>
    </cfRule>
  </conditionalFormatting>
  <dataValidations count="26">
    <dataValidation allowBlank="1" showInputMessage="1" showErrorMessage="1" prompt="Enter Annual interest rate in this cell" sqref="E4" xr:uid="{00000000-0002-0000-0400-000000000000}"/>
    <dataValidation allowBlank="1" showInputMessage="1" showErrorMessage="1" prompt="Ending Balance is automatically updated in this column under this heading" sqref="H12" xr:uid="{00000000-0002-0000-0400-000001000000}"/>
    <dataValidation allowBlank="1" showInputMessage="1" showErrorMessage="1" prompt="Interest amount is automatically updated in this column under this heading" sqref="G12" xr:uid="{00000000-0002-0000-0400-000002000000}"/>
    <dataValidation allowBlank="1" showInputMessage="1" showErrorMessage="1" prompt="Principal amount is automatically updated in this column under this heading" sqref="F12" xr:uid="{00000000-0002-0000-0400-000003000000}"/>
    <dataValidation allowBlank="1" showInputMessage="1" showErrorMessage="1" prompt="Payment amount is automatically calculated in this column under this heading" sqref="E12" xr:uid="{00000000-0002-0000-0400-000004000000}"/>
    <dataValidation allowBlank="1" showInputMessage="1" showErrorMessage="1" prompt="Beginning Balance is automatically calculated in this column under this heading" sqref="D12" xr:uid="{00000000-0002-0000-0400-000005000000}"/>
    <dataValidation allowBlank="1" showInputMessage="1" showErrorMessage="1" prompt="Payment Date is automatically updated in this column under this heading" sqref="C12" xr:uid="{00000000-0002-0000-0400-000006000000}"/>
    <dataValidation allowBlank="1" showInputMessage="1" showErrorMessage="1" prompt="Payment Number is automatically updated in this column under this heading" sqref="B12" xr:uid="{00000000-0002-0000-0400-000007000000}"/>
    <dataValidation allowBlank="1" showInputMessage="1" showErrorMessage="1" prompt="Enter values in cells E3 through E6 for each description in column B. Values in cells E8 through E11 are automatically calculated" sqref="B2" xr:uid="{00000000-0002-0000-0400-000008000000}"/>
    <dataValidation allowBlank="1" showInputMessage="1" showErrorMessage="1" prompt="Total cost of loan is automatically calculated in this cell" sqref="E11" xr:uid="{00000000-0002-0000-0400-000009000000}"/>
    <dataValidation allowBlank="1" showInputMessage="1" showErrorMessage="1" prompt="Total cost of loan is automatically calculated in cell at right" sqref="B11:D11" xr:uid="{00000000-0002-0000-0400-00000A000000}"/>
    <dataValidation allowBlank="1" showInputMessage="1" showErrorMessage="1" prompt="Total interest is automatically calculated in this cell" sqref="E10" xr:uid="{00000000-0002-0000-0400-00000B000000}"/>
    <dataValidation allowBlank="1" showInputMessage="1" showErrorMessage="1" prompt="Total interest is automatically calculated in cell at right" sqref="B10:D10" xr:uid="{00000000-0002-0000-0400-00000C000000}"/>
    <dataValidation allowBlank="1" showInputMessage="1" showErrorMessage="1" prompt="Number of payments is automatically calculated in this cell" sqref="E9" xr:uid="{00000000-0002-0000-0400-00000D000000}"/>
    <dataValidation allowBlank="1" showInputMessage="1" showErrorMessage="1" prompt="Number of payments is automatically calculated in cell at right" sqref="B9:D9" xr:uid="{00000000-0002-0000-0400-00000E000000}"/>
    <dataValidation allowBlank="1" showInputMessage="1" showErrorMessage="1" prompt="Monthly payment is automatically calculated in this cell" sqref="E8" xr:uid="{00000000-0002-0000-0400-00000F000000}"/>
    <dataValidation allowBlank="1" showInputMessage="1" showErrorMessage="1" prompt="Monthly payment is automatically calculated in cell at right" sqref="B8:D8" xr:uid="{00000000-0002-0000-0400-000010000000}"/>
    <dataValidation allowBlank="1" showInputMessage="1" showErrorMessage="1" prompt="Enter Start date of loan in this cell" sqref="E6" xr:uid="{00000000-0002-0000-0400-000011000000}"/>
    <dataValidation allowBlank="1" showInputMessage="1" showErrorMessage="1" prompt="Enter Start date of loan in cell at right" sqref="B6:D6" xr:uid="{00000000-0002-0000-0400-000012000000}"/>
    <dataValidation allowBlank="1" showInputMessage="1" showErrorMessage="1" prompt="Enter Loan period in years in this cell" sqref="E5" xr:uid="{00000000-0002-0000-0400-000013000000}"/>
    <dataValidation allowBlank="1" showInputMessage="1" showErrorMessage="1" prompt="Enter Loan period in years in cell at right" sqref="B5:D5" xr:uid="{00000000-0002-0000-0400-000014000000}"/>
    <dataValidation allowBlank="1" showInputMessage="1" showErrorMessage="1" prompt="Enter Annual interest rate in cell at right" sqref="B4:D4" xr:uid="{00000000-0002-0000-0400-000015000000}"/>
    <dataValidation allowBlank="1" showInputMessage="1" showErrorMessage="1" prompt="Enter Loan amount in this cell" sqref="E3" xr:uid="{00000000-0002-0000-0400-000016000000}"/>
    <dataValidation allowBlank="1" showInputMessage="1" showErrorMessage="1" prompt="Enter Loan amount in cell at right" sqref="B3:D3" xr:uid="{00000000-0002-0000-0400-000017000000}"/>
    <dataValidation allowBlank="1" showInputMessage="1" showErrorMessage="1" prompt="Title of this worksheet is in this cell. Enter Loan values in cells E3 through E6. Loan summary in cells E8 through E11 and Loan table are automatically updated" sqref="B1" xr:uid="{00000000-0002-0000-0400-000018000000}"/>
    <dataValidation allowBlank="1" showInputMessage="1" showErrorMessage="1" prompt="Create a loan repayment schedule using this Loan calculator and amortization worksheet. Total interest and total payments are automatically calculated" sqref="A1" xr:uid="{00000000-0002-0000-0400-000019000000}"/>
  </dataValidations>
  <printOptions horizontalCentered="1"/>
  <pageMargins left="0.5" right="0.5" top="1" bottom="1" header="0.5" footer="0.5"/>
  <pageSetup scale="90" fitToHeight="0" orientation="portrait" r:id="rId1"/>
  <headerFooter differentFirst="1">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B4E83FBD845C4F916DE5BBA1FA19B1" ma:contentTypeVersion="20" ma:contentTypeDescription="Crée un document." ma:contentTypeScope="" ma:versionID="256767b6164bde675562b54437bbae5a">
  <xsd:schema xmlns:xsd="http://www.w3.org/2001/XMLSchema" xmlns:xs="http://www.w3.org/2001/XMLSchema" xmlns:p="http://schemas.microsoft.com/office/2006/metadata/properties" xmlns:ns2="07f1e7d2-d25b-401c-8f48-4a54f64537df" xmlns:ns3="17543159-2ffe-4af4-abb9-8f12e8fec321" targetNamespace="http://schemas.microsoft.com/office/2006/metadata/properties" ma:root="true" ma:fieldsID="b3cdeb2bcadec4c0339c93387a5723f6" ns2:_="" ns3:_="">
    <xsd:import namespace="07f1e7d2-d25b-401c-8f48-4a54f64537df"/>
    <xsd:import namespace="17543159-2ffe-4af4-abb9-8f12e8fec3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1e7d2-d25b-401c-8f48-4a54f64537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b971d2a1-887c-4b8a-90ef-740cf8b0021d"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État de validation" ma:internalName="_x00c9_tat_x0020_de_x0020_validation">
      <xsd:simpleType>
        <xsd:restriction base="dms:Text">
          <xsd:maxLength value="255"/>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543159-2ffe-4af4-abb9-8f12e8fec321"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3e460a30-ea72-4c02-a3d1-bfcb1423df86}" ma:internalName="TaxCatchAll" ma:showField="CatchAllData" ma:web="17543159-2ffe-4af4-abb9-8f12e8fec3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f1e7d2-d25b-401c-8f48-4a54f64537df">
      <Terms xmlns="http://schemas.microsoft.com/office/infopath/2007/PartnerControls"/>
    </lcf76f155ced4ddcb4097134ff3c332f>
    <_Flow_SignoffStatus xmlns="07f1e7d2-d25b-401c-8f48-4a54f64537df" xsi:nil="true"/>
    <TaxCatchAll xmlns="17543159-2ffe-4af4-abb9-8f12e8fec3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9F6E7B-3B0C-483D-95C9-40AAFD34EF84}"/>
</file>

<file path=customXml/itemProps2.xml><?xml version="1.0" encoding="utf-8"?>
<ds:datastoreItem xmlns:ds="http://schemas.openxmlformats.org/officeDocument/2006/customXml" ds:itemID="{4E2035A0-3FAB-4576-985B-C65ADCB19738}">
  <ds:schemaRefs>
    <ds:schemaRef ds:uri="http://schemas.microsoft.com/office/2006/metadata/properties"/>
    <ds:schemaRef ds:uri="http://schemas.microsoft.com/office/infopath/2007/PartnerControls"/>
    <ds:schemaRef ds:uri="04dfd106-a8ab-4aef-8114-fafd30d0b1ca"/>
  </ds:schemaRefs>
</ds:datastoreItem>
</file>

<file path=customXml/itemProps3.xml><?xml version="1.0" encoding="utf-8"?>
<ds:datastoreItem xmlns:ds="http://schemas.openxmlformats.org/officeDocument/2006/customXml" ds:itemID="{21CE1A54-609A-4880-826C-3040A6B609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Home</vt:lpstr>
      <vt:lpstr>INPUT - to fill in</vt:lpstr>
      <vt:lpstr>OUTPUT - analysis</vt:lpstr>
      <vt:lpstr>OUTPUT - Explanation</vt:lpstr>
      <vt:lpstr>PRINT VERSION</vt:lpstr>
      <vt:lpstr>DATA</vt:lpstr>
      <vt:lpstr>Loan Calculator</vt:lpstr>
      <vt:lpstr>'OUTPUT - Explanation'!ColumnTitle1</vt:lpstr>
      <vt:lpstr>'PRINT VERSION'!ColumnTitle1</vt:lpstr>
      <vt:lpstr>ColumnTitle1</vt:lpstr>
      <vt:lpstr>Full_Print</vt:lpstr>
      <vt:lpstr>Interest_Rate</vt:lpstr>
      <vt:lpstr>Loan_Amount</vt:lpstr>
      <vt:lpstr>Loan_Start</vt:lpstr>
      <vt:lpstr>Loan_Years</vt:lpstr>
      <vt:lpstr>Number_of_Payments</vt:lpstr>
      <vt:lpstr>'Loan Calculator'!Print_Titles</vt:lpstr>
      <vt:lpstr>RowTitleRegion1..E6</vt:lpstr>
      <vt:lpstr>RowTitleRegion2..E11</vt:lpstr>
      <vt:lpstr>Total_Cost</vt:lpstr>
      <vt:lpstr>Total_Interest</vt:lpstr>
    </vt:vector>
  </TitlesOfParts>
  <Manager/>
  <Company>Systèmes d'information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MERKER Vanessa</dc:creator>
  <cp:keywords/>
  <dc:description/>
  <cp:lastModifiedBy>Amandine Guerrier</cp:lastModifiedBy>
  <cp:revision/>
  <dcterms:created xsi:type="dcterms:W3CDTF">2019-04-16T08:52:07Z</dcterms:created>
  <dcterms:modified xsi:type="dcterms:W3CDTF">2025-12-08T12:36:24Z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0x01010022B4E83FBD845C4F916DE5BBA1FA19B1</vt:lpwstr>
  </property>
  <property fmtid="{D5CDD505-2E9C-101B-9397-08002B2CF9AE}" pid="3" name="MediaServiceImageTags">
    <vt:lpwstr/>
  </property>
</Properties>
</file>